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380599 CENTRO DE ENDOSCOPIA DIGESTIVA DEL VALLE\"/>
    </mc:Choice>
  </mc:AlternateContent>
  <xr:revisionPtr revIDLastSave="0" documentId="13_ncr:1_{B7C2E2FD-D4F5-426F-931D-D48403D25699}" xr6:coauthVersionLast="47" xr6:coauthVersionMax="47" xr10:uidLastSave="{00000000-0000-0000-0000-000000000000}"/>
  <bookViews>
    <workbookView xWindow="28680" yWindow="5085" windowWidth="20730" windowHeight="11040" activeTab="2" xr2:uid="{00000000-000D-0000-FFFF-FFFF00000000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FACT'!$A$2:$BD$11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17" i="5" s="1"/>
  <c r="C17" i="5"/>
  <c r="I30" i="4"/>
  <c r="H30" i="4"/>
  <c r="I28" i="4"/>
  <c r="H28" i="4"/>
  <c r="I25" i="4"/>
  <c r="I32" i="4" s="1"/>
  <c r="I33" i="4" s="1"/>
  <c r="H25" i="4"/>
  <c r="H32" i="4" s="1"/>
  <c r="H33" i="4" s="1"/>
  <c r="C9" i="4"/>
  <c r="C9" i="5" s="1"/>
  <c r="H24" i="5" l="1"/>
  <c r="I24" i="5"/>
  <c r="J11" i="2"/>
  <c r="J10" i="2"/>
  <c r="J9" i="2"/>
  <c r="J8" i="2"/>
  <c r="J7" i="2"/>
  <c r="J6" i="2"/>
  <c r="J5" i="2"/>
  <c r="J4" i="2"/>
  <c r="J3" i="2"/>
  <c r="N2" i="2"/>
  <c r="AS1" i="2"/>
  <c r="AR1" i="2"/>
  <c r="AQ1" i="2"/>
  <c r="AP1" i="2"/>
  <c r="AO1" i="2"/>
  <c r="AN1" i="2"/>
  <c r="AM1" i="2"/>
  <c r="AL1" i="2"/>
  <c r="AK1" i="2"/>
  <c r="AJ1" i="2"/>
  <c r="AC1" i="2"/>
  <c r="AA1" i="2"/>
  <c r="Z1" i="2"/>
  <c r="Y1" i="2"/>
  <c r="X1" i="2"/>
  <c r="O1" i="2"/>
  <c r="I1" i="2"/>
  <c r="H12" i="1"/>
  <c r="G12" i="1"/>
  <c r="H9" i="1"/>
  <c r="H10" i="1"/>
  <c r="H11" i="1"/>
  <c r="H4" i="1"/>
  <c r="H5" i="1"/>
  <c r="H7" i="1"/>
  <c r="H8" i="1"/>
  <c r="H2" i="1"/>
  <c r="H3" i="1"/>
  <c r="J1" i="2" l="1"/>
  <c r="M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<sst xmlns="http://schemas.openxmlformats.org/spreadsheetml/2006/main" count="270" uniqueCount="132">
  <si>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</si>
  <si>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</si>
  <si>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</si>
  <si>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</si>
  <si>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</si>
  <si>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</si>
  <si>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</si>
  <si>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</si>
  <si>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</si>
  <si>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</si>
  <si>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</si>
  <si>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</si>
  <si>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</si>
  <si>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</si>
  <si>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</si>
  <si>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SUBSIDIADO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</si>
  <si>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</si>
  <si>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</si>
  <si>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</si>
  <si>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</si>
  <si>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</si>
  <si>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</si>
  <si>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</si>
  <si>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</si>
  <si>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</si>
  <si>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</si>
  <si>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</si>
  <si>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</si>
  <si>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</si>
  <si>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</si>
  <si>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</si>
  <si>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</si>
  <si>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</si>
  <si>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</si>
  <si>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</si>
  <si>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</si>
  <si>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</si>
  <si>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</si>
  <si>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</si>
  <si>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</si>
  <si>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</si>
  <si>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</si>
  <si>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</si>
  <si>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</si>
  <si>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</si>
  <si>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</si>
  <si>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</si>
  <si>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</si>
  <si>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</si>
  <si>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</si>
  <si>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</si>
  <si>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</si>
  <si>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</si>
  <si>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</si>
  <si>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CENTRO DE ENDOSCOPIA DIGESTIVA DEL VALLE</t>
  </si>
  <si>
    <t>PP16484</t>
  </si>
  <si>
    <t>900380599_PP16484</t>
  </si>
  <si>
    <t>Factura Pendiente por Programacion de Pago</t>
  </si>
  <si>
    <t>Finalizada</t>
  </si>
  <si>
    <t>31-60</t>
  </si>
  <si>
    <t>Procedimientos terapéuticos ambulatorios</t>
  </si>
  <si>
    <t>COT-2023-196</t>
  </si>
  <si>
    <t>PP16068</t>
  </si>
  <si>
    <t>900380599_PP16068</t>
  </si>
  <si>
    <t>61-90</t>
  </si>
  <si>
    <t>PP16069</t>
  </si>
  <si>
    <t>900380599_PP16069</t>
  </si>
  <si>
    <t>PP15476</t>
  </si>
  <si>
    <t>900380599_PP15476</t>
  </si>
  <si>
    <t>91-180</t>
  </si>
  <si>
    <t>CMSSV-338</t>
  </si>
  <si>
    <t>PP14985</t>
  </si>
  <si>
    <t>900380599_PP14985</t>
  </si>
  <si>
    <t>PP16955</t>
  </si>
  <si>
    <t>900380599_PP16955</t>
  </si>
  <si>
    <t>PP15979</t>
  </si>
  <si>
    <t>900380599_PP15979</t>
  </si>
  <si>
    <t>PP16482</t>
  </si>
  <si>
    <t>900380599_PP16482</t>
  </si>
  <si>
    <t>Factura Pendiente por Programacion de Pago-Glosa Pendiente por Contestar IPS</t>
  </si>
  <si>
    <t>Para respuesta prestador</t>
  </si>
  <si>
    <t>0-30</t>
  </si>
  <si>
    <t>Se aplica  glosa por valor de $6.000.000, paciente  ROSAURA  ANGULO CAICEDO, Cc 29506250  que obedece a cups facturado 451302 Enteroscopia O Endoscopia De Intestino Delgado Después De Duodeno. Servicio de procedimiento  programado, donde la fecha de la  autorización 122300752900 es  posterior a la  fecha  de prestación del servicio, el procedimiento es realizado 13/01/2025  y la  fecha  de autorización es 15/01/2025.|Se  aplica glosa por valor de $3.500.000, paciente VIVIANA ANDREA GARCES CUERVO, Cc 31308074, que  obedece a cups facturado 511000 Colangiopancreatografía Retrógrada Endoscópica Sod, autorización 122300764459 se encuentra paga en factura  PP16484|Se aplica glosa por valor de $1.200.000 al  paciente ARMANDO  ZORRILLA CARREÑO, Cc 16738168, que  obedece a cups facturado  442202 Dilatación De Anastomosis Gastroentérica Vía Endoscópica, facturan cantidad 3 y autorizan 2.|Se aplica  glosa por valor de $3.500.000  al paciente  JAIME  CRUZ, Cc 16623407, que obedece a cups facturado 511000 Colangiopancreatografía Retrógrada Endoscópica Sod.  Servicio de procedimiento  programado, donde la fecha de la  autorización 122300752849 es  posterior a la  fecha  de prestación del servicio, el procedimiento es realizado 13/01/2025  y la  fecha  de autorización es 15/01/2025.|Se aplica  glosa por valor de $3.600.000 al paciente  JEFFERSON ANDRES REINA  Cc 1130631183,  que obedece a cups facturado  881317 Ecografía Endoscópica Biliopancreática. Servicio de procedimiento  diagnostico  programado, donde la fecha de la  autorización 122300765829 es  posterior a la  fecha  de prestación del servicio, el procedimiento es realizado 25-01-2025 y la  fecha  de autorización es 30-01-2025.|Se aplica  glosa por valor de $1.200.000 al paciente  JEFFERSON ANDRES REINA  Cc 1130631183,  que obedece a cups facturado 542901 Biopsia Por Punción Y Aspiración Guiada Por Ecoendoscopia.  Servicio de procedimiento  diagnostico  programado, donde la fecha de la  autorización 122300765830 es  posterior a la  fecha  de prestación del servicio, el procedimiento es realizado 25-01-2025 y la  fecha  de autorización es 30-01-2025.|Se aplica  glosa por valor de  $2.000.000 al paciente CARLOS ALBERTO VICTORIA ZUÑIGA, Cc16591761,  que obedece a cups facturado  454205 Mucosectomía De Colon O Recto Vía Endoscópica.  Servicio de procedimiento  programado, donde la fecha de la  autorización 122300766026 es  posterior a la  fecha  de prestación del servicio, el procedimiento es realizado 27/01/2025  y la  fecha  de autorización es 30/01/2025.|Se aplica glosa por valor de $23.820.000,  paciente REINALDO  ANDRADE GARCIA Cc 16591136, que obedece a cups facturado 511000 Colangiopancreatografía Retrógrada Endoscópica - Paquete Spyglass. Presenta inconsistencias en:  1. Se evidencia  en soporte de ayuda diagonostica según revisión de auditoria  medica Dra Cindy,  que solo se realizó el procedimiento Colangiopancreatografía Retrógrada, por lo cual se reconoce lo realizado.  2  En nota de resultado no se evidencia  realizado el paquete Spyglass.  3. Lo autorizado no concuerda con lo facturado, se objeta la  diferencia. |Se aplica  glosa por valor de  $900.000 al paciente GUIOMAR  LORA MOLINA,  Cc 31994268 que obedece a cups facturado 886101 Elastografía. Servicio de procedimiento  programado, donde la fecha de la  autorización 122300778105 es  posterior a la  fecha  de prestación del servicio, el procedimiento es realizado 25/01/2025  y la  fecha  de autorización es 13/02/2025.</t>
  </si>
  <si>
    <t>PP16956</t>
  </si>
  <si>
    <t>900380599_PP16956</t>
  </si>
  <si>
    <t xml:space="preserve">Se aplica  glosa  por valor  de 4.700, que obedece  al  descuento incompleto de  la  cuota  moderadora  en la  factura,  para el año 2025.|Se aplica glosa al paciente CC 16738168 Armando  Zorrilla Carreño, por valor  de $1.296.000, que  obedece  a  CUPS 442202 DILATACIÓN DE ANASTOMOSIS GASTROENTÉRICA VÍA ENDOSCÓPICA, la fecha  de  la autorización 122300781619, es Posterior  a la  fecha  realización del procedimiento. Fecha de Aut 18-02-2025, fecha del procedimiento 07-02-2024. </t>
  </si>
  <si>
    <t>GLOSA</t>
  </si>
  <si>
    <t>Se aplica glosa al paciente CC 16738168 Armando Zorrilla Carreño, por valor de $1.296.000, que obedece a CUPS 442202 DILATACIÓN DE ANASTOMOSIS GASTROENTÉRICA VÍA ENDOSCÓPICA, la fecha de la autorización 122300781619, es Posterior a la fecha realización del procedimiento. Fecha de Aut 18-02-2025, fecha del procedimiento 07-02-2024.</t>
  </si>
  <si>
    <t>AUTORIZACION</t>
  </si>
  <si>
    <t>Ambulatorio</t>
  </si>
  <si>
    <t>Factura pendiente en programación de pago</t>
  </si>
  <si>
    <t>Factura en proceso interno</t>
  </si>
  <si>
    <t>PAGO DIRECTO RC 3ER PROC. MARZO</t>
  </si>
  <si>
    <t>PAGO DIRECTO REGIMEN SUBSIDIADO MARZO 2025</t>
  </si>
  <si>
    <t>PAGO DIRECTO RC 1PRIMER PROC. MAYO</t>
  </si>
  <si>
    <t>Factura Cancelada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</si>
  <si>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</si>
  <si>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</si>
  <si>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</si>
  <si>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</si>
  <si>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</si>
  <si>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</si>
  <si>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</si>
  <si>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</si>
  <si>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</si>
  <si>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</si>
  <si>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</si>
  <si>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</si>
  <si>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</si>
  <si>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</si>
  <si>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</si>
  <si>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</si>
  <si>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</si>
  <si>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</si>
  <si>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</si>
  <si>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</si>
  <si>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</si>
  <si>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</si>
  <si>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</si>
  <si>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</si>
  <si>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</si>
  <si>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</si>
  <si>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</si>
  <si>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</si>
  <si>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</si>
  <si>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</si>
  <si>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CENTRO DE ENDOSCOPIA DIGESTIVA DEL VALLE</t>
  </si>
  <si>
    <t>NIT: 900380599</t>
  </si>
  <si>
    <t>A continuacion me permito remitir nuestra respuesta al estado de cartera presentado en la fecha: 13/05/2025</t>
  </si>
  <si>
    <t>Con Corte al dia: 30/04/2025</t>
  </si>
  <si>
    <t xml:space="preserve">SANDRA GOMEZ RESTREPO </t>
  </si>
  <si>
    <t xml:space="preserve">GERENTE GENERAL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</si>
</sst>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6" applyNumberFormat="0" applyAlignment="0" applyProtection="0"/>
    <xf numFmtId="0" fontId="16" fillId="8" borderId="7" applyNumberFormat="0" applyAlignment="0" applyProtection="0"/>
    <xf numFmtId="0" fontId="17" fillId="8" borderId="6" applyNumberFormat="0" applyAlignment="0" applyProtection="0"/>
    <xf numFmtId="0" fontId="18" fillId="0" borderId="8" applyNumberFormat="0" applyFill="0" applyAlignment="0" applyProtection="0"/>
    <xf numFmtId="0" fontId="19" fillId="9" borderId="9" applyNumberFormat="0" applyAlignment="0" applyProtection="0"/>
    <xf numFmtId="0" fontId="20" fillId="0" borderId="0" applyNumberFormat="0" applyFill="0" applyBorder="0" applyAlignment="0" applyProtection="0"/>
    <xf numFmtId="0" fontId="7" fillId="10" borderId="10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22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22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22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22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22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2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3" fontId="0" fillId="0" borderId="0" xfId="0" applyNumberFormat="1"/>
    <xf numFmtId="14" fontId="4" fillId="0" borderId="2" xfId="0" applyNumberFormat="1" applyFont="1" applyBorder="1" applyAlignment="1">
      <alignment horizontal="center" vertical="center"/>
    </xf>
    <xf numFmtId="16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4" fontId="23" fillId="0" borderId="0" xfId="0" applyNumberFormat="1" applyFont="1" applyAlignment="1">
      <alignment horizontal="center" vertical="center"/>
    </xf>
    <xf numFmtId="164" fontId="23" fillId="0" borderId="0" xfId="1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165" fontId="23" fillId="0" borderId="0" xfId="1" applyNumberFormat="1" applyFont="1" applyAlignment="1">
      <alignment horizontal="center" vertical="center"/>
    </xf>
    <xf numFmtId="0" fontId="23" fillId="0" borderId="0" xfId="1" applyNumberFormat="1" applyFont="1" applyAlignment="1">
      <alignment horizontal="center" vertical="center"/>
    </xf>
    <xf numFmtId="165" fontId="23" fillId="0" borderId="0" xfId="0" applyNumberFormat="1" applyFont="1" applyAlignment="1">
      <alignment horizontal="center"/>
    </xf>
    <xf numFmtId="165" fontId="23" fillId="0" borderId="0" xfId="1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 wrapText="1"/>
    </xf>
    <xf numFmtId="0" fontId="26" fillId="35" borderId="1" xfId="0" applyFont="1" applyFill="1" applyBorder="1" applyAlignment="1">
      <alignment horizontal="center" vertical="center" wrapText="1"/>
    </xf>
    <xf numFmtId="0" fontId="25" fillId="36" borderId="1" xfId="0" applyFont="1" applyFill="1" applyBorder="1" applyAlignment="1">
      <alignment horizontal="center" vertical="center" wrapText="1"/>
    </xf>
    <xf numFmtId="165" fontId="25" fillId="36" borderId="1" xfId="1" applyNumberFormat="1" applyFont="1" applyFill="1" applyBorder="1" applyAlignment="1">
      <alignment horizontal="center" vertical="center" wrapText="1"/>
    </xf>
    <xf numFmtId="0" fontId="25" fillId="36" borderId="1" xfId="1" applyNumberFormat="1" applyFont="1" applyFill="1" applyBorder="1" applyAlignment="1">
      <alignment horizontal="center" vertical="center" wrapText="1"/>
    </xf>
    <xf numFmtId="0" fontId="25" fillId="37" borderId="1" xfId="0" applyFont="1" applyFill="1" applyBorder="1" applyAlignment="1">
      <alignment horizontal="center" vertical="center" wrapText="1"/>
    </xf>
    <xf numFmtId="14" fontId="25" fillId="37" borderId="1" xfId="0" applyNumberFormat="1" applyFont="1" applyFill="1" applyBorder="1" applyAlignment="1">
      <alignment horizontal="center" vertical="center" wrapText="1"/>
    </xf>
    <xf numFmtId="0" fontId="25" fillId="38" borderId="1" xfId="0" applyFont="1" applyFill="1" applyBorder="1" applyAlignment="1">
      <alignment horizontal="center" vertical="center" wrapText="1"/>
    </xf>
    <xf numFmtId="166" fontId="25" fillId="35" borderId="1" xfId="1" applyNumberFormat="1" applyFont="1" applyFill="1" applyBorder="1" applyAlignment="1">
      <alignment horizontal="center" vertical="center" wrapText="1"/>
    </xf>
    <xf numFmtId="166" fontId="25" fillId="35" borderId="1" xfId="1" applyNumberFormat="1" applyFont="1" applyFill="1" applyBorder="1" applyAlignment="1">
      <alignment horizontal="center" wrapText="1"/>
    </xf>
    <xf numFmtId="0" fontId="25" fillId="39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164" fontId="23" fillId="0" borderId="1" xfId="1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164" fontId="23" fillId="0" borderId="1" xfId="1" applyNumberFormat="1" applyFont="1" applyBorder="1" applyAlignment="1">
      <alignment horizontal="center"/>
    </xf>
    <xf numFmtId="14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vertical="center"/>
    </xf>
    <xf numFmtId="14" fontId="23" fillId="0" borderId="1" xfId="1" applyNumberFormat="1" applyFont="1" applyBorder="1" applyAlignment="1">
      <alignment horizontal="center"/>
    </xf>
    <xf numFmtId="0" fontId="29" fillId="0" borderId="16" xfId="43" applyFont="1" applyBorder="1" applyAlignment="1">
      <alignment horizontal="centerContinuous" vertical="center"/>
    </xf>
    <xf numFmtId="0" fontId="29" fillId="0" borderId="15" xfId="43" applyFont="1" applyBorder="1" applyAlignment="1">
      <alignment horizontal="centerContinuous" vertical="center"/>
    </xf>
    <xf numFmtId="1" fontId="29" fillId="0" borderId="0" xfId="43" applyNumberFormat="1" applyFont="1" applyAlignment="1">
      <alignment horizontal="center"/>
    </xf>
    <xf numFmtId="0" fontId="29" fillId="0" borderId="19" xfId="43" applyFont="1" applyBorder="1" applyAlignment="1">
      <alignment horizontal="centerContinuous" vertical="center"/>
    </xf>
    <xf numFmtId="14" fontId="28" fillId="0" borderId="0" xfId="43" applyNumberFormat="1" applyFont="1"/>
    <xf numFmtId="164" fontId="0" fillId="0" borderId="0" xfId="0" applyNumberFormat="1"/>
    <xf numFmtId="0" fontId="23" fillId="0" borderId="1" xfId="1" applyNumberFormat="1" applyFont="1" applyBorder="1" applyAlignment="1">
      <alignment horizontal="center"/>
    </xf>
    <xf numFmtId="0" fontId="28" fillId="0" borderId="16" xfId="43" applyFont="1" applyBorder="1"/>
    <xf numFmtId="0" fontId="28" fillId="0" borderId="12" xfId="43" applyFont="1" applyBorder="1" applyAlignment="1">
      <alignment horizontal="centerContinuous"/>
    </xf>
    <xf numFmtId="14" fontId="28" fillId="0" borderId="0" xfId="43" applyNumberFormat="1" applyFont="1" applyAlignment="1">
      <alignment horizontal="left"/>
    </xf>
    <xf numFmtId="0" fontId="28" fillId="0" borderId="0" xfId="43" applyFont="1"/>
    <xf numFmtId="0" fontId="28" fillId="0" borderId="17" xfId="43" applyFont="1" applyBorder="1"/>
    <xf numFmtId="0" fontId="29" fillId="0" borderId="0" xfId="43" applyFont="1" applyAlignment="1">
      <alignment horizontal="centerContinuous" vertical="center"/>
    </xf>
    <xf numFmtId="165" fontId="29" fillId="0" borderId="0" xfId="43" applyNumberFormat="1" applyFont="1" applyAlignment="1">
      <alignment horizontal="center" vertical="center"/>
    </xf>
    <xf numFmtId="0" fontId="28" fillId="0" borderId="16" xfId="43" applyFont="1" applyBorder="1" applyAlignment="1">
      <alignment horizontal="centerContinuous"/>
    </xf>
    <xf numFmtId="0" fontId="25" fillId="40" borderId="1" xfId="0" applyFont="1" applyFill="1" applyBorder="1" applyAlignment="1">
      <alignment horizontal="center" vertical="center" wrapText="1"/>
    </xf>
    <xf numFmtId="1" fontId="29" fillId="0" borderId="0" xfId="44" applyNumberFormat="1" applyFont="1" applyAlignment="1">
      <alignment horizontal="center" vertical="center"/>
    </xf>
    <xf numFmtId="0" fontId="29" fillId="0" borderId="20" xfId="43" applyFont="1" applyBorder="1" applyAlignment="1">
      <alignment horizontal="centerContinuous" vertical="center"/>
    </xf>
    <xf numFmtId="0" fontId="28" fillId="0" borderId="13" xfId="43" applyFont="1" applyBorder="1" applyAlignment="1">
      <alignment horizontal="centerContinuous"/>
    </xf>
    <xf numFmtId="0" fontId="28" fillId="0" borderId="18" xfId="43" applyFont="1" applyBorder="1" applyAlignment="1">
      <alignment horizontal="centerContinuous"/>
    </xf>
    <xf numFmtId="164" fontId="0" fillId="0" borderId="0" xfId="1" applyNumberFormat="1" applyFont="1"/>
    <xf numFmtId="0" fontId="29" fillId="0" borderId="12" xfId="43" applyFont="1" applyBorder="1" applyAlignment="1">
      <alignment horizontal="centerContinuous" vertical="center"/>
    </xf>
    <xf numFmtId="167" fontId="28" fillId="0" borderId="0" xfId="43" applyNumberFormat="1" applyFont="1"/>
    <xf numFmtId="0" fontId="28" fillId="0" borderId="20" xfId="43" applyFont="1" applyBorder="1" applyAlignment="1">
      <alignment horizontal="centerContinuous"/>
    </xf>
    <xf numFmtId="0" fontId="29" fillId="0" borderId="13" xfId="43" applyFont="1" applyBorder="1" applyAlignment="1">
      <alignment horizontal="centerContinuous" vertical="center"/>
    </xf>
    <xf numFmtId="0" fontId="29" fillId="0" borderId="22" xfId="43" applyFont="1" applyBorder="1" applyAlignment="1">
      <alignment horizontal="centerContinuous" vertical="center"/>
    </xf>
    <xf numFmtId="0" fontId="29" fillId="0" borderId="18" xfId="43" applyFont="1" applyBorder="1" applyAlignment="1">
      <alignment horizontal="centerContinuous" vertical="center"/>
    </xf>
    <xf numFmtId="0" fontId="29" fillId="0" borderId="14" xfId="43" applyFont="1" applyBorder="1" applyAlignment="1">
      <alignment horizontal="centerContinuous" vertical="center"/>
    </xf>
    <xf numFmtId="0" fontId="29" fillId="0" borderId="21" xfId="43" applyFont="1" applyBorder="1" applyAlignment="1">
      <alignment horizontal="centerContinuous" vertical="center"/>
    </xf>
    <xf numFmtId="0" fontId="28" fillId="0" borderId="17" xfId="43" applyFont="1" applyBorder="1" applyAlignment="1">
      <alignment horizontal="centerContinuous"/>
    </xf>
    <xf numFmtId="0" fontId="29" fillId="0" borderId="0" xfId="43" applyFont="1"/>
    <xf numFmtId="168" fontId="29" fillId="0" borderId="0" xfId="43" applyNumberFormat="1" applyFont="1" applyAlignment="1">
      <alignment horizontal="right"/>
    </xf>
    <xf numFmtId="1" fontId="28" fillId="0" borderId="0" xfId="43" applyNumberFormat="1" applyFont="1" applyAlignment="1">
      <alignment horizontal="center"/>
    </xf>
    <xf numFmtId="168" fontId="28" fillId="0" borderId="0" xfId="43" applyNumberFormat="1" applyFont="1" applyAlignment="1">
      <alignment horizontal="right"/>
    </xf>
    <xf numFmtId="1" fontId="28" fillId="0" borderId="19" xfId="43" applyNumberFormat="1" applyFont="1" applyBorder="1" applyAlignment="1">
      <alignment horizontal="center"/>
    </xf>
    <xf numFmtId="168" fontId="28" fillId="0" borderId="19" xfId="43" applyNumberFormat="1" applyFont="1" applyBorder="1" applyAlignment="1">
      <alignment horizontal="right"/>
    </xf>
    <xf numFmtId="0" fontId="28" fillId="0" borderId="0" xfId="43" applyFont="1" applyAlignment="1">
      <alignment horizontal="center"/>
    </xf>
    <xf numFmtId="1" fontId="29" fillId="0" borderId="23" xfId="43" applyNumberFormat="1" applyFont="1" applyBorder="1" applyAlignment="1">
      <alignment horizontal="center"/>
    </xf>
    <xf numFmtId="168" fontId="29" fillId="0" borderId="23" xfId="43" applyNumberFormat="1" applyFont="1" applyBorder="1" applyAlignment="1">
      <alignment horizontal="right"/>
    </xf>
    <xf numFmtId="168" fontId="28" fillId="0" borderId="0" xfId="43" applyNumberFormat="1" applyFont="1"/>
    <xf numFmtId="168" fontId="29" fillId="0" borderId="19" xfId="43" applyNumberFormat="1" applyFont="1" applyBorder="1"/>
    <xf numFmtId="168" fontId="28" fillId="0" borderId="19" xfId="43" applyNumberFormat="1" applyFont="1" applyBorder="1"/>
    <xf numFmtId="168" fontId="29" fillId="0" borderId="0" xfId="43" applyNumberFormat="1" applyFont="1"/>
    <xf numFmtId="0" fontId="28" fillId="0" borderId="18" xfId="43" applyFont="1" applyBorder="1"/>
    <xf numFmtId="0" fontId="28" fillId="0" borderId="19" xfId="43" applyFont="1" applyBorder="1"/>
    <xf numFmtId="0" fontId="28" fillId="0" borderId="20" xfId="43" applyFont="1" applyBorder="1"/>
    <xf numFmtId="0" fontId="28" fillId="2" borderId="0" xfId="43" applyFont="1" applyFill="1"/>
    <xf numFmtId="0" fontId="29" fillId="0" borderId="0" xfId="43" applyFont="1" applyAlignment="1">
      <alignment horizontal="center"/>
    </xf>
    <xf numFmtId="1" fontId="29" fillId="0" borderId="0" xfId="44" applyNumberFormat="1" applyFont="1" applyAlignment="1">
      <alignment horizontal="right"/>
    </xf>
    <xf numFmtId="169" fontId="29" fillId="0" borderId="0" xfId="45" applyNumberFormat="1" applyFont="1" applyAlignment="1">
      <alignment horizontal="right"/>
    </xf>
    <xf numFmtId="1" fontId="28" fillId="0" borderId="0" xfId="44" applyNumberFormat="1" applyFont="1" applyAlignment="1">
      <alignment horizontal="right"/>
    </xf>
    <xf numFmtId="169" fontId="28" fillId="0" borderId="0" xfId="45" applyNumberFormat="1" applyFont="1" applyAlignment="1">
      <alignment horizontal="right"/>
    </xf>
    <xf numFmtId="170" fontId="28" fillId="0" borderId="23" xfId="45" applyNumberFormat="1" applyFont="1" applyBorder="1" applyAlignment="1">
      <alignment horizontal="center"/>
    </xf>
    <xf numFmtId="169" fontId="28" fillId="0" borderId="23" xfId="45" applyNumberFormat="1" applyFont="1" applyBorder="1" applyAlignment="1">
      <alignment horizontal="right"/>
    </xf>
    <xf numFmtId="0" fontId="29" fillId="0" borderId="12" xfId="43" applyFont="1" applyBorder="1" applyAlignment="1">
      <alignment horizontal="center" vertical="center"/>
    </xf>
    <xf numFmtId="0" fontId="29" fillId="0" borderId="14" xfId="43" applyFont="1" applyBorder="1" applyAlignment="1">
      <alignment horizontal="center" vertical="center"/>
    </xf>
    <xf numFmtId="0" fontId="29" fillId="0" borderId="13" xfId="43" applyFont="1" applyBorder="1" applyAlignment="1">
      <alignment horizontal="center" vertical="center"/>
    </xf>
    <xf numFmtId="0" fontId="29" fillId="0" borderId="18" xfId="43" applyFont="1" applyBorder="1" applyAlignment="1">
      <alignment horizontal="center" vertical="center"/>
    </xf>
    <xf numFmtId="0" fontId="29" fillId="0" borderId="19" xfId="43" applyFont="1" applyBorder="1" applyAlignment="1">
      <alignment horizontal="center" vertical="center"/>
    </xf>
    <xf numFmtId="0" fontId="29" fillId="0" borderId="20" xfId="43" applyFont="1" applyBorder="1" applyAlignment="1">
      <alignment horizontal="center" vertical="center"/>
    </xf>
    <xf numFmtId="0" fontId="29" fillId="0" borderId="15" xfId="43" applyFont="1" applyBorder="1" applyAlignment="1">
      <alignment horizontal="center" vertical="center"/>
    </xf>
    <xf numFmtId="0" fontId="29" fillId="0" borderId="21" xfId="43" applyFont="1" applyBorder="1" applyAlignment="1">
      <alignment horizontal="center" vertical="center"/>
    </xf>
    <xf numFmtId="0" fontId="30" fillId="0" borderId="0" xfId="43" applyFont="1" applyAlignment="1">
      <alignment horizontal="center" vertical="center" wrapText="1"/>
    </xf>
    <xf numFmtId="0" fontId="29" fillId="0" borderId="16" xfId="43" applyFont="1" applyBorder="1" applyAlignment="1">
      <alignment horizontal="center" vertical="center" wrapText="1"/>
    </xf>
    <xf numFmtId="0" fontId="29" fillId="0" borderId="0" xfId="43" applyFont="1" applyAlignment="1">
      <alignment horizontal="center" vertical="center" wrapText="1"/>
    </xf>
    <xf numFmtId="0" fontId="29" fillId="0" borderId="17" xfId="43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 2" xfId="45" xr:uid="{18832700-A320-4CB2-B582-E90D3160B6FF}"/>
    <cellStyle name="Millares 3" xfId="44" xr:uid="{009C1DD9-9AC0-4695-8199-394A94E62035}"/>
    <cellStyle name="Moneda" xfId="1" builtinId="4"/>
    <cellStyle name="Neutral" xfId="9" builtinId="28" customBuiltin="1"/>
    <cellStyle name="Normal" xfId="0" builtinId="0"/>
    <cellStyle name="Normal 2 2" xfId="43" xr:uid="{21388FCA-91BD-4FAB-96B4-6B4C27E4C7C2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332965</xdr:colOff>
      <xdr:row>35</xdr:row>
      <xdr:rowOff>159932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ABDAE0-8B4A-444A-B6EA-2DD3E38CE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A289A56-3572-4ED5-BB35-07CFA3AF86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8BF327B-FC5E-4CDB-BB41-9C5412148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C7E479-1E0A-4088-9A58-89685620D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showGridLines="0" zoomScale="120" zoomScaleNormal="120" workbookViewId="0">
      <selection activeCell="E14" sqref="E14"/>
    </sheetView>
  </sheetViews>
  <sheetFormatPr baseColWidth="10" defaultRowHeight="14.5" x14ac:dyDescent="0.35"/>
  <cols>
    <col min="2" max="2" width="33.26953125" customWidth="1"/>
    <col min="3" max="3" width="9" customWidth="1"/>
    <col min="4" max="4" width="8.81640625" customWidth="1"/>
    <col min="5" max="6" width="11.1796875" customWidth="1"/>
    <col min="7" max="7" width="13.453125" customWidth="1"/>
    <col min="8" max="8" width="15.7265625" customWidth="1"/>
    <col min="9" max="9" width="15.7265625" bestFit="1" customWidth="1"/>
    <col min="10" max="10" width="16.17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900380599</v>
      </c>
      <c r="B2" s="1" t="s">
        <v>11</v>
      </c>
      <c r="C2" s="1" t="s">
        <v>12</v>
      </c>
      <c r="D2" s="1">
        <v>14985</v>
      </c>
      <c r="E2" s="9">
        <v>45607</v>
      </c>
      <c r="F2" s="9">
        <v>45611</v>
      </c>
      <c r="G2" s="6">
        <v>9500000</v>
      </c>
      <c r="H2" s="6">
        <f>G2</f>
        <v>9500000</v>
      </c>
      <c r="I2" s="5" t="s">
        <v>13</v>
      </c>
      <c r="J2" s="5" t="s">
        <v>14</v>
      </c>
      <c r="K2" s="4"/>
    </row>
    <row r="3" spans="1:11" x14ac:dyDescent="0.35">
      <c r="A3" s="1">
        <v>900380600</v>
      </c>
      <c r="B3" s="1" t="s">
        <v>11</v>
      </c>
      <c r="C3" s="1" t="s">
        <v>12</v>
      </c>
      <c r="D3" s="1">
        <v>15476</v>
      </c>
      <c r="E3" s="9">
        <v>45640</v>
      </c>
      <c r="F3" s="9">
        <v>45640</v>
      </c>
      <c r="G3" s="6">
        <v>6612741</v>
      </c>
      <c r="H3" s="6">
        <f>G3</f>
        <v>6612741</v>
      </c>
      <c r="I3" s="5" t="s">
        <v>13</v>
      </c>
      <c r="J3" s="5" t="s">
        <v>14</v>
      </c>
      <c r="K3" s="4"/>
    </row>
    <row r="4" spans="1:11" x14ac:dyDescent="0.35">
      <c r="A4" s="1">
        <v>900380600</v>
      </c>
      <c r="B4" s="1" t="s">
        <v>11</v>
      </c>
      <c r="C4" s="1" t="s">
        <v>12</v>
      </c>
      <c r="D4" s="1">
        <v>15979</v>
      </c>
      <c r="E4" s="9">
        <v>45671</v>
      </c>
      <c r="F4" s="9">
        <v>45672</v>
      </c>
      <c r="G4" s="6">
        <v>17500000</v>
      </c>
      <c r="H4" s="6">
        <f t="shared" ref="H4:H11" si="0">G4</f>
        <v>17500000</v>
      </c>
      <c r="I4" s="5" t="s">
        <v>13</v>
      </c>
      <c r="J4" s="5" t="s">
        <v>14</v>
      </c>
      <c r="K4" s="4"/>
    </row>
    <row r="5" spans="1:11" x14ac:dyDescent="0.35">
      <c r="A5" s="1">
        <v>900380600</v>
      </c>
      <c r="B5" s="1" t="s">
        <v>11</v>
      </c>
      <c r="C5" s="1" t="s">
        <v>12</v>
      </c>
      <c r="D5" s="1">
        <v>16068</v>
      </c>
      <c r="E5" s="9">
        <v>45680</v>
      </c>
      <c r="F5" s="9">
        <v>45680</v>
      </c>
      <c r="G5" s="6">
        <v>1700000</v>
      </c>
      <c r="H5" s="6">
        <f t="shared" si="0"/>
        <v>1700000</v>
      </c>
      <c r="I5" s="5" t="s">
        <v>13</v>
      </c>
      <c r="J5" s="5" t="s">
        <v>14</v>
      </c>
      <c r="K5" s="4"/>
    </row>
    <row r="6" spans="1:11" x14ac:dyDescent="0.35">
      <c r="A6" s="1">
        <v>900380600</v>
      </c>
      <c r="B6" s="1" t="s">
        <v>11</v>
      </c>
      <c r="C6" s="1" t="s">
        <v>12</v>
      </c>
      <c r="D6" s="1">
        <v>16069</v>
      </c>
      <c r="E6" s="9">
        <v>45680</v>
      </c>
      <c r="F6" s="9">
        <v>45680</v>
      </c>
      <c r="G6" s="6">
        <v>3500000</v>
      </c>
      <c r="H6" s="6">
        <v>3500000</v>
      </c>
      <c r="I6" s="5" t="s">
        <v>15</v>
      </c>
      <c r="J6" s="5" t="s">
        <v>14</v>
      </c>
      <c r="K6" s="4"/>
    </row>
    <row r="7" spans="1:11" x14ac:dyDescent="0.35">
      <c r="A7" s="1">
        <v>900380600</v>
      </c>
      <c r="B7" s="1" t="s">
        <v>11</v>
      </c>
      <c r="C7" s="1" t="s">
        <v>12</v>
      </c>
      <c r="D7" s="1">
        <v>16482</v>
      </c>
      <c r="E7" s="9">
        <v>45702</v>
      </c>
      <c r="F7" s="9">
        <v>45703</v>
      </c>
      <c r="G7" s="6">
        <v>96945700</v>
      </c>
      <c r="H7" s="6">
        <f t="shared" si="0"/>
        <v>96945700</v>
      </c>
      <c r="I7" s="5" t="s">
        <v>13</v>
      </c>
      <c r="J7" s="5" t="s">
        <v>14</v>
      </c>
      <c r="K7" s="4"/>
    </row>
    <row r="8" spans="1:11" x14ac:dyDescent="0.35">
      <c r="A8" s="1">
        <v>900380600</v>
      </c>
      <c r="B8" s="1" t="s">
        <v>11</v>
      </c>
      <c r="C8" s="1" t="s">
        <v>12</v>
      </c>
      <c r="D8" s="1">
        <v>16484</v>
      </c>
      <c r="E8" s="9">
        <v>45702</v>
      </c>
      <c r="F8" s="9">
        <v>45703</v>
      </c>
      <c r="G8" s="6">
        <v>3962532</v>
      </c>
      <c r="H8" s="6">
        <f t="shared" si="0"/>
        <v>3962532</v>
      </c>
      <c r="I8" s="5" t="s">
        <v>15</v>
      </c>
      <c r="J8" s="5" t="s">
        <v>14</v>
      </c>
      <c r="K8" s="4"/>
    </row>
    <row r="9" spans="1:11" x14ac:dyDescent="0.35">
      <c r="A9" s="1">
        <v>900380601</v>
      </c>
      <c r="B9" s="1" t="s">
        <v>11</v>
      </c>
      <c r="C9" s="1" t="s">
        <v>12</v>
      </c>
      <c r="D9" s="1">
        <v>16955</v>
      </c>
      <c r="E9" s="9">
        <v>45731</v>
      </c>
      <c r="F9" s="9">
        <v>45731</v>
      </c>
      <c r="G9" s="6">
        <v>14030200</v>
      </c>
      <c r="H9" s="6">
        <f t="shared" si="0"/>
        <v>14030200</v>
      </c>
      <c r="I9" s="5" t="s">
        <v>15</v>
      </c>
      <c r="J9" s="5" t="s">
        <v>14</v>
      </c>
      <c r="K9" s="4"/>
    </row>
    <row r="10" spans="1:11" x14ac:dyDescent="0.35">
      <c r="A10" s="1">
        <v>900380602</v>
      </c>
      <c r="B10" s="1" t="s">
        <v>11</v>
      </c>
      <c r="C10" s="1" t="s">
        <v>12</v>
      </c>
      <c r="D10" s="1">
        <v>16956</v>
      </c>
      <c r="E10" s="9">
        <v>45731</v>
      </c>
      <c r="F10" s="9">
        <v>45731</v>
      </c>
      <c r="G10" s="6">
        <v>63568200</v>
      </c>
      <c r="H10" s="6">
        <f t="shared" si="0"/>
        <v>63568200</v>
      </c>
      <c r="I10" s="5" t="s">
        <v>13</v>
      </c>
      <c r="J10" s="5" t="s">
        <v>14</v>
      </c>
      <c r="K10" s="4"/>
    </row>
    <row r="11" spans="1:11" x14ac:dyDescent="0.35">
      <c r="A11" s="1">
        <v>900380603</v>
      </c>
      <c r="B11" s="1" t="s">
        <v>11</v>
      </c>
      <c r="C11" s="1" t="s">
        <v>12</v>
      </c>
      <c r="D11" s="1"/>
      <c r="E11" s="7"/>
      <c r="F11" s="7"/>
      <c r="G11" s="6"/>
      <c r="H11" s="6">
        <f t="shared" si="0"/>
        <v>0</v>
      </c>
      <c r="I11" s="5"/>
      <c r="J11" s="5" t="s">
        <v>14</v>
      </c>
      <c r="K11" s="4"/>
    </row>
    <row r="12" spans="1:11" x14ac:dyDescent="0.35">
      <c r="G12" s="8">
        <f>SUM(G2:G11)</f>
        <v>217319373</v>
      </c>
      <c r="H12" s="8">
        <f>SUM(H2:H11)</f>
        <v>217319373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H12:H1048576 G4:G5 G7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D4C6-AEE4-439D-AC78-4A80EE172463}">
  <dimension ref="A1:BK31"/>
  <sheetViews>
    <sheetView topLeftCell="X1" workbookViewId="0">
      <selection activeCell="AH17" sqref="AH17"/>
    </sheetView>
  </sheetViews>
  <sheetFormatPr baseColWidth="10" defaultRowHeight="14.5" x14ac:dyDescent="0.35"/>
  <cols>
    <col min="1" max="1" width="9.36328125" customWidth="1"/>
    <col min="3" max="3" width="7.1796875" customWidth="1"/>
    <col min="4" max="4" width="6.6328125" bestFit="1" customWidth="1"/>
    <col min="5" max="5" width="7.81640625" customWidth="1"/>
    <col min="6" max="6" width="14.81640625" bestFit="1" customWidth="1"/>
    <col min="7" max="8" width="12.90625" bestFit="1" customWidth="1"/>
    <col min="9" max="9" width="12.81640625" bestFit="1" customWidth="1"/>
    <col min="10" max="10" width="13.08984375" bestFit="1" customWidth="1"/>
    <col min="11" max="11" width="12.26953125" bestFit="1" customWidth="1"/>
    <col min="12" max="12" width="10.6328125" bestFit="1" customWidth="1"/>
    <col min="13" max="13" width="17.7265625" customWidth="1"/>
    <col min="14" max="14" width="14.6328125" customWidth="1"/>
    <col min="15" max="15" width="12.6328125" bestFit="1" customWidth="1"/>
    <col min="16" max="16" width="10.36328125" customWidth="1"/>
    <col min="18" max="18" width="10.08984375" bestFit="1" customWidth="1"/>
    <col min="19" max="19" width="9.453125" bestFit="1" customWidth="1"/>
    <col min="20" max="20" width="8.7265625" bestFit="1" customWidth="1"/>
    <col min="21" max="21" width="9.1796875" bestFit="1" customWidth="1"/>
    <col min="22" max="22" width="4.54296875" bestFit="1" customWidth="1"/>
    <col min="23" max="23" width="8.54296875" bestFit="1" customWidth="1"/>
    <col min="30" max="30" width="11.453125" customWidth="1"/>
    <col min="32" max="32" width="12.36328125" customWidth="1"/>
    <col min="38" max="39" width="12.6328125" bestFit="1" customWidth="1"/>
    <col min="40" max="40" width="13.90625" customWidth="1"/>
    <col min="41" max="41" width="15.26953125" bestFit="1" customWidth="1"/>
    <col min="42" max="42" width="13.54296875" customWidth="1"/>
    <col min="44" max="44" width="12.36328125" customWidth="1"/>
    <col min="45" max="45" width="11.90625" bestFit="1" customWidth="1"/>
    <col min="46" max="46" width="11.54296875" bestFit="1" customWidth="1"/>
    <col min="47" max="47" width="13.08984375" customWidth="1"/>
    <col min="48" max="48" width="13.1796875" customWidth="1"/>
    <col min="50" max="50" width="13.1796875" customWidth="1"/>
    <col min="51" max="51" width="12.7265625" bestFit="1" customWidth="1"/>
    <col min="53" max="53" width="13.36328125" customWidth="1"/>
    <col min="54" max="54" width="13.7265625" customWidth="1"/>
    <col min="56" max="56" width="13.453125" customWidth="1"/>
  </cols>
  <sheetData>
    <row r="1" spans="1:63" s="20" customFormat="1" ht="19" customHeight="1" x14ac:dyDescent="0.2">
      <c r="A1" s="10">
        <v>45777</v>
      </c>
      <c r="B1" s="11"/>
      <c r="C1" s="11"/>
      <c r="D1" s="11"/>
      <c r="E1" s="11"/>
      <c r="F1" s="11"/>
      <c r="G1" s="12"/>
      <c r="H1" s="12"/>
      <c r="I1" s="13">
        <f>+SUBTOTAL(9,I3:I1048576)</f>
        <v>217319373</v>
      </c>
      <c r="J1" s="13">
        <f>+SUBTOTAL(9,J3:J1048576)</f>
        <v>217319373</v>
      </c>
      <c r="K1" s="11"/>
      <c r="L1" s="11"/>
      <c r="M1" s="14">
        <f>+J1-SUM(AJ1:AR1)</f>
        <v>0</v>
      </c>
      <c r="N1" s="15"/>
      <c r="O1" s="16">
        <f>+SUBTOTAL(9,O3:O26698)</f>
        <v>115176104</v>
      </c>
      <c r="P1" s="17"/>
      <c r="Q1" s="15"/>
      <c r="R1" s="12"/>
      <c r="S1" s="12"/>
      <c r="T1" s="12"/>
      <c r="U1" s="12"/>
      <c r="V1" s="15"/>
      <c r="W1" s="15"/>
      <c r="X1" s="16">
        <f t="shared" ref="X1:AA1" si="0">+SUBTOTAL(9,X3:X26698)</f>
        <v>251925700</v>
      </c>
      <c r="Y1" s="16">
        <f t="shared" si="0"/>
        <v>251925700</v>
      </c>
      <c r="Z1" s="16">
        <f t="shared" si="0"/>
        <v>706020</v>
      </c>
      <c r="AA1" s="16">
        <f t="shared" si="0"/>
        <v>47020700</v>
      </c>
      <c r="AB1" s="15"/>
      <c r="AC1" s="16">
        <f t="shared" ref="AC1" si="1">+SUBTOTAL(9,AC3:AC26698)</f>
        <v>1300700</v>
      </c>
      <c r="AD1" s="15"/>
      <c r="AE1" s="15"/>
      <c r="AF1" s="15"/>
      <c r="AG1" s="15"/>
      <c r="AH1" s="15"/>
      <c r="AI1" s="15"/>
      <c r="AJ1" s="16">
        <f t="shared" ref="AJ1:AS1" si="2">+SUBTOTAL(9,AJ3:AJ26698)</f>
        <v>52842941</v>
      </c>
      <c r="AK1" s="16">
        <f t="shared" si="2"/>
        <v>0</v>
      </c>
      <c r="AL1" s="16">
        <f t="shared" si="2"/>
        <v>0</v>
      </c>
      <c r="AM1" s="16">
        <f t="shared" si="2"/>
        <v>0</v>
      </c>
      <c r="AN1" s="16">
        <f t="shared" si="2"/>
        <v>0</v>
      </c>
      <c r="AO1" s="16">
        <f t="shared" si="2"/>
        <v>47020700</v>
      </c>
      <c r="AP1" s="16">
        <f t="shared" si="2"/>
        <v>117455732</v>
      </c>
      <c r="AQ1" s="16">
        <f t="shared" si="2"/>
        <v>0</v>
      </c>
      <c r="AR1" s="16">
        <f t="shared" si="2"/>
        <v>0</v>
      </c>
      <c r="AS1" s="16">
        <f t="shared" si="2"/>
        <v>84924776</v>
      </c>
      <c r="AT1" s="18"/>
      <c r="AU1" s="18"/>
      <c r="AV1" s="18"/>
      <c r="AW1" s="18"/>
      <c r="AX1" s="19"/>
    </row>
    <row r="2" spans="1:63" s="34" customFormat="1" ht="30" x14ac:dyDescent="0.35">
      <c r="A2" s="21" t="s">
        <v>6</v>
      </c>
      <c r="B2" s="21" t="s">
        <v>8</v>
      </c>
      <c r="C2" s="21" t="s">
        <v>0</v>
      </c>
      <c r="D2" s="21" t="s">
        <v>1</v>
      </c>
      <c r="E2" s="21" t="s">
        <v>16</v>
      </c>
      <c r="F2" s="21" t="s">
        <v>17</v>
      </c>
      <c r="G2" s="22" t="s">
        <v>2</v>
      </c>
      <c r="H2" s="22" t="s">
        <v>3</v>
      </c>
      <c r="I2" s="23" t="s">
        <v>4</v>
      </c>
      <c r="J2" s="23" t="s">
        <v>5</v>
      </c>
      <c r="K2" s="21" t="s">
        <v>7</v>
      </c>
      <c r="L2" s="21" t="s">
        <v>9</v>
      </c>
      <c r="M2" s="24" t="s">
        <v>18</v>
      </c>
      <c r="N2" s="25" t="str">
        <f ca="1">+CONCATENATE("ESTADO EPS ",TEXT(TODAY(),"DD-MM-YYYY"))</f>
        <v>ESTADO EPS 28-05-2025</v>
      </c>
      <c r="O2" s="26" t="s">
        <v>19</v>
      </c>
      <c r="P2" s="27" t="s">
        <v>20</v>
      </c>
      <c r="Q2" s="28" t="s">
        <v>21</v>
      </c>
      <c r="R2" s="29" t="s">
        <v>22</v>
      </c>
      <c r="S2" s="29" t="s">
        <v>23</v>
      </c>
      <c r="T2" s="29" t="s">
        <v>24</v>
      </c>
      <c r="U2" s="29" t="s">
        <v>25</v>
      </c>
      <c r="V2" s="28" t="s">
        <v>26</v>
      </c>
      <c r="W2" s="28" t="s">
        <v>27</v>
      </c>
      <c r="X2" s="28" t="s">
        <v>28</v>
      </c>
      <c r="Y2" s="28" t="s">
        <v>29</v>
      </c>
      <c r="Z2" s="28" t="s">
        <v>30</v>
      </c>
      <c r="AA2" s="28" t="s">
        <v>31</v>
      </c>
      <c r="AB2" s="28" t="s">
        <v>33</v>
      </c>
      <c r="AC2" s="30" t="s">
        <v>34</v>
      </c>
      <c r="AD2" s="30" t="s">
        <v>35</v>
      </c>
      <c r="AE2" s="30" t="s">
        <v>36</v>
      </c>
      <c r="AF2" s="30" t="s">
        <v>37</v>
      </c>
      <c r="AG2" s="30" t="s">
        <v>38</v>
      </c>
      <c r="AH2" s="30" t="s">
        <v>39</v>
      </c>
      <c r="AI2" s="30" t="s">
        <v>40</v>
      </c>
      <c r="AJ2" s="31" t="s">
        <v>41</v>
      </c>
      <c r="AK2" s="31" t="s">
        <v>42</v>
      </c>
      <c r="AL2" s="31" t="s">
        <v>43</v>
      </c>
      <c r="AM2" s="31" t="s">
        <v>32</v>
      </c>
      <c r="AN2" s="31" t="s">
        <v>44</v>
      </c>
      <c r="AO2" s="31" t="s">
        <v>31</v>
      </c>
      <c r="AP2" s="31" t="s">
        <v>45</v>
      </c>
      <c r="AQ2" s="31" t="s">
        <v>46</v>
      </c>
      <c r="AR2" s="32" t="s">
        <v>47</v>
      </c>
      <c r="AS2" s="33" t="s">
        <v>48</v>
      </c>
      <c r="AT2" s="33" t="s">
        <v>49</v>
      </c>
      <c r="AU2" s="33" t="s">
        <v>50</v>
      </c>
      <c r="AV2" s="33" t="s">
        <v>51</v>
      </c>
      <c r="AW2" s="33" t="s">
        <v>52</v>
      </c>
      <c r="AX2" s="33" t="s">
        <v>53</v>
      </c>
      <c r="AY2" s="60" t="s">
        <v>48</v>
      </c>
      <c r="AZ2" s="60" t="s">
        <v>49</v>
      </c>
      <c r="BA2" s="60" t="s">
        <v>50</v>
      </c>
      <c r="BB2" s="60" t="s">
        <v>51</v>
      </c>
      <c r="BC2" s="60" t="s">
        <v>52</v>
      </c>
      <c r="BD2" s="60" t="s">
        <v>53</v>
      </c>
      <c r="BF2"/>
      <c r="BG2"/>
      <c r="BH2"/>
      <c r="BI2"/>
      <c r="BJ2"/>
      <c r="BK2"/>
    </row>
    <row r="3" spans="1:63" s="20" customFormat="1" x14ac:dyDescent="0.35">
      <c r="A3" s="35">
        <v>900380599</v>
      </c>
      <c r="B3" s="35" t="s">
        <v>54</v>
      </c>
      <c r="C3" s="36" t="s">
        <v>12</v>
      </c>
      <c r="D3" s="37">
        <v>16484</v>
      </c>
      <c r="E3" s="35" t="s">
        <v>55</v>
      </c>
      <c r="F3" s="35" t="s">
        <v>56</v>
      </c>
      <c r="G3" s="38">
        <v>45702</v>
      </c>
      <c r="H3" s="38">
        <v>45703</v>
      </c>
      <c r="I3" s="39">
        <v>3962532</v>
      </c>
      <c r="J3" s="39">
        <f t="shared" ref="J3:J11" si="3">I3</f>
        <v>3962532</v>
      </c>
      <c r="K3" s="36" t="s">
        <v>15</v>
      </c>
      <c r="L3" s="36" t="s">
        <v>14</v>
      </c>
      <c r="M3" s="40" t="s">
        <v>90</v>
      </c>
      <c r="N3" s="41" t="s">
        <v>57</v>
      </c>
      <c r="O3" s="41">
        <v>3962532</v>
      </c>
      <c r="P3" s="40">
        <v>1222575453</v>
      </c>
      <c r="Q3" s="40" t="s">
        <v>58</v>
      </c>
      <c r="R3" s="42">
        <v>45702</v>
      </c>
      <c r="S3" s="42">
        <v>45730</v>
      </c>
      <c r="T3" s="42">
        <v>45731</v>
      </c>
      <c r="U3" s="42"/>
      <c r="V3" s="36">
        <v>46</v>
      </c>
      <c r="W3" s="36" t="s">
        <v>59</v>
      </c>
      <c r="X3" s="41">
        <v>7543400</v>
      </c>
      <c r="Y3" s="41">
        <v>7543400</v>
      </c>
      <c r="Z3" s="41">
        <v>0</v>
      </c>
      <c r="AA3" s="41">
        <v>0</v>
      </c>
      <c r="AB3" s="40"/>
      <c r="AC3" s="41">
        <v>0</v>
      </c>
      <c r="AD3" s="40"/>
      <c r="AE3" s="40"/>
      <c r="AF3" s="40"/>
      <c r="AG3" s="40" t="s">
        <v>60</v>
      </c>
      <c r="AH3" s="40"/>
      <c r="AI3" s="40" t="s">
        <v>61</v>
      </c>
      <c r="AJ3" s="41">
        <v>0</v>
      </c>
      <c r="AK3" s="41">
        <v>0</v>
      </c>
      <c r="AL3" s="41">
        <v>0</v>
      </c>
      <c r="AM3" s="41">
        <v>0</v>
      </c>
      <c r="AN3" s="41">
        <v>0</v>
      </c>
      <c r="AO3" s="41">
        <v>0</v>
      </c>
      <c r="AP3" s="41">
        <v>3962532</v>
      </c>
      <c r="AQ3" s="41">
        <v>0</v>
      </c>
      <c r="AR3" s="41">
        <v>0</v>
      </c>
      <c r="AS3" s="41">
        <v>3430000</v>
      </c>
      <c r="AT3" s="41">
        <v>0</v>
      </c>
      <c r="AU3" s="51">
        <v>4800068299</v>
      </c>
      <c r="AV3" s="44">
        <v>45762</v>
      </c>
      <c r="AW3" s="40" t="s">
        <v>93</v>
      </c>
      <c r="AX3" s="41">
        <v>20419596</v>
      </c>
      <c r="AY3" s="41">
        <v>0</v>
      </c>
      <c r="AZ3" s="41">
        <v>0</v>
      </c>
      <c r="BA3" s="51"/>
      <c r="BB3" s="44"/>
      <c r="BC3" s="40"/>
      <c r="BD3" s="41">
        <v>0</v>
      </c>
      <c r="BF3"/>
      <c r="BG3"/>
      <c r="BH3"/>
      <c r="BI3"/>
      <c r="BJ3"/>
      <c r="BK3"/>
    </row>
    <row r="4" spans="1:63" s="20" customFormat="1" x14ac:dyDescent="0.35">
      <c r="A4" s="35">
        <v>900380599</v>
      </c>
      <c r="B4" s="35" t="s">
        <v>54</v>
      </c>
      <c r="C4" s="36" t="s">
        <v>12</v>
      </c>
      <c r="D4" s="37">
        <v>16068</v>
      </c>
      <c r="E4" s="35" t="s">
        <v>62</v>
      </c>
      <c r="F4" s="35" t="s">
        <v>63</v>
      </c>
      <c r="G4" s="38">
        <v>45680</v>
      </c>
      <c r="H4" s="38">
        <v>45680</v>
      </c>
      <c r="I4" s="39">
        <v>1700000</v>
      </c>
      <c r="J4" s="39">
        <f t="shared" si="3"/>
        <v>1700000</v>
      </c>
      <c r="K4" s="36" t="s">
        <v>13</v>
      </c>
      <c r="L4" s="36" t="s">
        <v>14</v>
      </c>
      <c r="M4" s="40" t="s">
        <v>90</v>
      </c>
      <c r="N4" s="41" t="s">
        <v>95</v>
      </c>
      <c r="O4" s="41">
        <v>0</v>
      </c>
      <c r="P4" s="40"/>
      <c r="Q4" s="40" t="s">
        <v>58</v>
      </c>
      <c r="R4" s="42">
        <v>45680</v>
      </c>
      <c r="S4" s="42">
        <v>45691</v>
      </c>
      <c r="T4" s="42">
        <v>45691</v>
      </c>
      <c r="U4" s="42"/>
      <c r="V4" s="36">
        <v>86</v>
      </c>
      <c r="W4" s="36" t="s">
        <v>64</v>
      </c>
      <c r="X4" s="41">
        <v>1700000</v>
      </c>
      <c r="Y4" s="41">
        <v>1700000</v>
      </c>
      <c r="Z4" s="41">
        <v>0</v>
      </c>
      <c r="AA4" s="41">
        <v>0</v>
      </c>
      <c r="AB4" s="40"/>
      <c r="AC4" s="41">
        <v>0</v>
      </c>
      <c r="AD4" s="40"/>
      <c r="AE4" s="40"/>
      <c r="AF4" s="40"/>
      <c r="AG4" s="40" t="s">
        <v>60</v>
      </c>
      <c r="AH4" s="40"/>
      <c r="AI4" s="40" t="s">
        <v>61</v>
      </c>
      <c r="AJ4" s="41">
        <v>1700000</v>
      </c>
      <c r="AK4" s="41">
        <v>0</v>
      </c>
      <c r="AL4" s="41">
        <v>0</v>
      </c>
      <c r="AM4" s="41">
        <v>0</v>
      </c>
      <c r="AN4" s="41">
        <v>0</v>
      </c>
      <c r="AO4" s="41">
        <v>0</v>
      </c>
      <c r="AP4" s="41">
        <v>0</v>
      </c>
      <c r="AQ4" s="41">
        <v>0</v>
      </c>
      <c r="AR4" s="41">
        <v>0</v>
      </c>
      <c r="AS4" s="41">
        <v>1666000</v>
      </c>
      <c r="AT4" s="41">
        <v>34000</v>
      </c>
      <c r="AU4" s="51">
        <v>4800068748</v>
      </c>
      <c r="AV4" s="44">
        <v>45793</v>
      </c>
      <c r="AW4" s="40" t="s">
        <v>94</v>
      </c>
      <c r="AX4" s="41">
        <v>34505180</v>
      </c>
      <c r="AY4" s="41">
        <v>0</v>
      </c>
      <c r="AZ4" s="41">
        <v>0</v>
      </c>
      <c r="BA4" s="51"/>
      <c r="BB4" s="44"/>
      <c r="BC4" s="40"/>
      <c r="BD4" s="41">
        <v>0</v>
      </c>
      <c r="BF4"/>
      <c r="BG4"/>
      <c r="BH4"/>
      <c r="BI4"/>
      <c r="BJ4"/>
      <c r="BK4"/>
    </row>
    <row r="5" spans="1:63" s="20" customFormat="1" x14ac:dyDescent="0.35">
      <c r="A5" s="35">
        <v>900380599</v>
      </c>
      <c r="B5" s="35" t="s">
        <v>54</v>
      </c>
      <c r="C5" s="36" t="s">
        <v>12</v>
      </c>
      <c r="D5" s="37">
        <v>16069</v>
      </c>
      <c r="E5" s="35" t="s">
        <v>65</v>
      </c>
      <c r="F5" s="35" t="s">
        <v>66</v>
      </c>
      <c r="G5" s="38">
        <v>45680</v>
      </c>
      <c r="H5" s="38">
        <v>45680</v>
      </c>
      <c r="I5" s="39">
        <v>3500000</v>
      </c>
      <c r="J5" s="39">
        <f t="shared" si="3"/>
        <v>3500000</v>
      </c>
      <c r="K5" s="36" t="s">
        <v>15</v>
      </c>
      <c r="L5" s="36" t="s">
        <v>14</v>
      </c>
      <c r="M5" s="40" t="s">
        <v>90</v>
      </c>
      <c r="N5" s="41" t="s">
        <v>95</v>
      </c>
      <c r="O5" s="41">
        <v>0</v>
      </c>
      <c r="P5" s="40"/>
      <c r="Q5" s="40" t="s">
        <v>58</v>
      </c>
      <c r="R5" s="42">
        <v>45680</v>
      </c>
      <c r="S5" s="42">
        <v>45691</v>
      </c>
      <c r="T5" s="42">
        <v>45691</v>
      </c>
      <c r="U5" s="42"/>
      <c r="V5" s="36">
        <v>86</v>
      </c>
      <c r="W5" s="36" t="s">
        <v>64</v>
      </c>
      <c r="X5" s="41">
        <v>3500000</v>
      </c>
      <c r="Y5" s="41">
        <v>3500000</v>
      </c>
      <c r="Z5" s="41">
        <v>0</v>
      </c>
      <c r="AA5" s="41">
        <v>0</v>
      </c>
      <c r="AB5" s="40"/>
      <c r="AC5" s="41">
        <v>0</v>
      </c>
      <c r="AD5" s="40"/>
      <c r="AE5" s="40"/>
      <c r="AF5" s="40"/>
      <c r="AG5" s="40" t="s">
        <v>60</v>
      </c>
      <c r="AH5" s="40"/>
      <c r="AI5" s="40" t="s">
        <v>61</v>
      </c>
      <c r="AJ5" s="41">
        <v>3500000</v>
      </c>
      <c r="AK5" s="41">
        <v>0</v>
      </c>
      <c r="AL5" s="41">
        <v>0</v>
      </c>
      <c r="AM5" s="41">
        <v>0</v>
      </c>
      <c r="AN5" s="41">
        <v>0</v>
      </c>
      <c r="AO5" s="41">
        <v>0</v>
      </c>
      <c r="AP5" s="41">
        <v>0</v>
      </c>
      <c r="AQ5" s="41">
        <v>0</v>
      </c>
      <c r="AR5" s="41">
        <v>0</v>
      </c>
      <c r="AS5" s="41">
        <v>3430000</v>
      </c>
      <c r="AT5" s="41">
        <v>70000</v>
      </c>
      <c r="AU5" s="51">
        <v>4800068299</v>
      </c>
      <c r="AV5" s="44">
        <v>45762</v>
      </c>
      <c r="AW5" s="40" t="s">
        <v>93</v>
      </c>
      <c r="AX5" s="41">
        <v>20419596</v>
      </c>
      <c r="AY5" s="41">
        <v>0</v>
      </c>
      <c r="AZ5" s="41">
        <v>0</v>
      </c>
      <c r="BA5" s="51"/>
      <c r="BB5" s="44"/>
      <c r="BC5" s="40"/>
      <c r="BD5" s="41">
        <v>0</v>
      </c>
      <c r="BF5"/>
      <c r="BG5"/>
      <c r="BH5"/>
      <c r="BI5"/>
      <c r="BJ5"/>
      <c r="BK5"/>
    </row>
    <row r="6" spans="1:63" s="20" customFormat="1" x14ac:dyDescent="0.35">
      <c r="A6" s="35">
        <v>900380599</v>
      </c>
      <c r="B6" s="35" t="s">
        <v>54</v>
      </c>
      <c r="C6" s="36" t="s">
        <v>12</v>
      </c>
      <c r="D6" s="37">
        <v>15476</v>
      </c>
      <c r="E6" s="35" t="s">
        <v>67</v>
      </c>
      <c r="F6" s="35" t="s">
        <v>68</v>
      </c>
      <c r="G6" s="38">
        <v>45640</v>
      </c>
      <c r="H6" s="38">
        <v>45640</v>
      </c>
      <c r="I6" s="39">
        <v>6612741</v>
      </c>
      <c r="J6" s="39">
        <f t="shared" si="3"/>
        <v>6612741</v>
      </c>
      <c r="K6" s="36" t="s">
        <v>13</v>
      </c>
      <c r="L6" s="36" t="s">
        <v>14</v>
      </c>
      <c r="M6" s="40" t="s">
        <v>90</v>
      </c>
      <c r="N6" s="41" t="s">
        <v>95</v>
      </c>
      <c r="O6" s="41">
        <v>0</v>
      </c>
      <c r="P6" s="40"/>
      <c r="Q6" s="40" t="s">
        <v>58</v>
      </c>
      <c r="R6" s="42">
        <v>45640</v>
      </c>
      <c r="S6" s="42">
        <v>45659</v>
      </c>
      <c r="T6" s="42">
        <v>45666</v>
      </c>
      <c r="U6" s="42"/>
      <c r="V6" s="36">
        <v>111</v>
      </c>
      <c r="W6" s="36" t="s">
        <v>69</v>
      </c>
      <c r="X6" s="41">
        <v>37620000</v>
      </c>
      <c r="Y6" s="41">
        <v>37620000</v>
      </c>
      <c r="Z6" s="41">
        <v>488420</v>
      </c>
      <c r="AA6" s="41">
        <v>0</v>
      </c>
      <c r="AB6" s="40"/>
      <c r="AC6" s="41">
        <v>0</v>
      </c>
      <c r="AD6" s="40"/>
      <c r="AE6" s="40"/>
      <c r="AF6" s="40"/>
      <c r="AG6" s="40" t="s">
        <v>60</v>
      </c>
      <c r="AH6" s="40"/>
      <c r="AI6" s="40" t="s">
        <v>70</v>
      </c>
      <c r="AJ6" s="41">
        <v>6612741</v>
      </c>
      <c r="AK6" s="41">
        <v>0</v>
      </c>
      <c r="AL6" s="41">
        <v>0</v>
      </c>
      <c r="AM6" s="41">
        <v>0</v>
      </c>
      <c r="AN6" s="41">
        <v>0</v>
      </c>
      <c r="AO6" s="41">
        <v>0</v>
      </c>
      <c r="AP6" s="41">
        <v>0</v>
      </c>
      <c r="AQ6" s="41">
        <v>0</v>
      </c>
      <c r="AR6" s="41">
        <v>0</v>
      </c>
      <c r="AS6" s="41">
        <v>36379180</v>
      </c>
      <c r="AT6" s="41">
        <v>752400</v>
      </c>
      <c r="AU6" s="51">
        <v>4800067982</v>
      </c>
      <c r="AV6" s="44">
        <v>45743</v>
      </c>
      <c r="AW6" s="40" t="s">
        <v>92</v>
      </c>
      <c r="AX6" s="41">
        <v>30000000</v>
      </c>
      <c r="AY6" s="41">
        <v>6379180</v>
      </c>
      <c r="AZ6" s="41">
        <v>0</v>
      </c>
      <c r="BA6" s="51">
        <v>4800068748</v>
      </c>
      <c r="BB6" s="44">
        <v>45793</v>
      </c>
      <c r="BC6" s="40"/>
      <c r="BD6" s="41">
        <v>0</v>
      </c>
      <c r="BF6"/>
      <c r="BG6"/>
      <c r="BH6"/>
      <c r="BI6"/>
      <c r="BJ6"/>
      <c r="BK6"/>
    </row>
    <row r="7" spans="1:63" s="20" customFormat="1" x14ac:dyDescent="0.35">
      <c r="A7" s="35">
        <v>900380599</v>
      </c>
      <c r="B7" s="35" t="s">
        <v>54</v>
      </c>
      <c r="C7" s="36" t="s">
        <v>12</v>
      </c>
      <c r="D7" s="37">
        <v>14985</v>
      </c>
      <c r="E7" s="35" t="s">
        <v>71</v>
      </c>
      <c r="F7" s="35" t="s">
        <v>72</v>
      </c>
      <c r="G7" s="38">
        <v>45607</v>
      </c>
      <c r="H7" s="38">
        <v>45611</v>
      </c>
      <c r="I7" s="39">
        <v>9500000</v>
      </c>
      <c r="J7" s="39">
        <f t="shared" si="3"/>
        <v>9500000</v>
      </c>
      <c r="K7" s="36" t="s">
        <v>13</v>
      </c>
      <c r="L7" s="36" t="s">
        <v>14</v>
      </c>
      <c r="M7" s="40" t="s">
        <v>90</v>
      </c>
      <c r="N7" s="41" t="s">
        <v>95</v>
      </c>
      <c r="O7" s="41">
        <v>0</v>
      </c>
      <c r="P7" s="40"/>
      <c r="Q7" s="40" t="s">
        <v>58</v>
      </c>
      <c r="R7" s="42">
        <v>45610</v>
      </c>
      <c r="S7" s="42">
        <v>45611</v>
      </c>
      <c r="T7" s="42">
        <v>45621</v>
      </c>
      <c r="U7" s="42"/>
      <c r="V7" s="36">
        <v>156</v>
      </c>
      <c r="W7" s="36" t="s">
        <v>69</v>
      </c>
      <c r="X7" s="41">
        <v>9500000</v>
      </c>
      <c r="Y7" s="41">
        <v>9500000</v>
      </c>
      <c r="Z7" s="41">
        <v>0</v>
      </c>
      <c r="AA7" s="41">
        <v>0</v>
      </c>
      <c r="AB7" s="40"/>
      <c r="AC7" s="41">
        <v>0</v>
      </c>
      <c r="AD7" s="40"/>
      <c r="AE7" s="40"/>
      <c r="AF7" s="40"/>
      <c r="AG7" s="40" t="s">
        <v>60</v>
      </c>
      <c r="AH7" s="40"/>
      <c r="AI7" s="40" t="s">
        <v>61</v>
      </c>
      <c r="AJ7" s="41">
        <v>9500000</v>
      </c>
      <c r="AK7" s="41">
        <v>0</v>
      </c>
      <c r="AL7" s="41">
        <v>0</v>
      </c>
      <c r="AM7" s="41">
        <v>0</v>
      </c>
      <c r="AN7" s="41">
        <v>0</v>
      </c>
      <c r="AO7" s="41">
        <v>0</v>
      </c>
      <c r="AP7" s="41">
        <v>0</v>
      </c>
      <c r="AQ7" s="41">
        <v>0</v>
      </c>
      <c r="AR7" s="41">
        <v>0</v>
      </c>
      <c r="AS7" s="41">
        <v>9310000</v>
      </c>
      <c r="AT7" s="41">
        <v>190000</v>
      </c>
      <c r="AU7" s="51">
        <v>4800068748</v>
      </c>
      <c r="AV7" s="44">
        <v>45793</v>
      </c>
      <c r="AW7" s="40" t="s">
        <v>94</v>
      </c>
      <c r="AX7" s="41">
        <v>34505180</v>
      </c>
      <c r="AY7" s="41">
        <v>0</v>
      </c>
      <c r="AZ7" s="41">
        <v>0</v>
      </c>
      <c r="BA7" s="51"/>
      <c r="BB7" s="44"/>
      <c r="BC7" s="40"/>
      <c r="BD7" s="41">
        <v>0</v>
      </c>
      <c r="BF7"/>
      <c r="BG7"/>
      <c r="BH7"/>
      <c r="BI7"/>
      <c r="BJ7"/>
      <c r="BK7"/>
    </row>
    <row r="8" spans="1:63" s="20" customFormat="1" x14ac:dyDescent="0.35">
      <c r="A8" s="35">
        <v>900380599</v>
      </c>
      <c r="B8" s="35" t="s">
        <v>54</v>
      </c>
      <c r="C8" s="36" t="s">
        <v>12</v>
      </c>
      <c r="D8" s="37">
        <v>16955</v>
      </c>
      <c r="E8" s="35" t="s">
        <v>73</v>
      </c>
      <c r="F8" s="35" t="s">
        <v>74</v>
      </c>
      <c r="G8" s="38">
        <v>45731</v>
      </c>
      <c r="H8" s="38">
        <v>45731</v>
      </c>
      <c r="I8" s="39">
        <v>14030200</v>
      </c>
      <c r="J8" s="39">
        <f t="shared" si="3"/>
        <v>14030200</v>
      </c>
      <c r="K8" s="36" t="s">
        <v>15</v>
      </c>
      <c r="L8" s="36" t="s">
        <v>14</v>
      </c>
      <c r="M8" s="40" t="e">
        <v>#N/A</v>
      </c>
      <c r="N8" s="41" t="s">
        <v>95</v>
      </c>
      <c r="O8" s="41">
        <v>0</v>
      </c>
      <c r="P8" s="40"/>
      <c r="Q8" s="40" t="s">
        <v>58</v>
      </c>
      <c r="R8" s="42">
        <v>45731</v>
      </c>
      <c r="S8" s="42">
        <v>45731</v>
      </c>
      <c r="T8" s="42">
        <v>45734</v>
      </c>
      <c r="U8" s="42"/>
      <c r="V8" s="36">
        <v>43</v>
      </c>
      <c r="W8" s="36" t="s">
        <v>59</v>
      </c>
      <c r="X8" s="41">
        <v>14030200</v>
      </c>
      <c r="Y8" s="41">
        <v>14030200</v>
      </c>
      <c r="Z8" s="41">
        <v>190000</v>
      </c>
      <c r="AA8" s="41">
        <v>0</v>
      </c>
      <c r="AB8" s="40"/>
      <c r="AC8" s="41">
        <v>0</v>
      </c>
      <c r="AD8" s="40"/>
      <c r="AE8" s="40"/>
      <c r="AF8" s="40"/>
      <c r="AG8" s="40" t="s">
        <v>60</v>
      </c>
      <c r="AH8" s="40"/>
      <c r="AI8" s="40" t="s">
        <v>61</v>
      </c>
      <c r="AJ8" s="41">
        <v>14030200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41">
        <v>0</v>
      </c>
      <c r="AQ8" s="41">
        <v>0</v>
      </c>
      <c r="AR8" s="41">
        <v>0</v>
      </c>
      <c r="AS8" s="41">
        <v>13559596</v>
      </c>
      <c r="AT8" s="41">
        <v>280604</v>
      </c>
      <c r="AU8" s="51">
        <v>4800068299</v>
      </c>
      <c r="AV8" s="44">
        <v>45762</v>
      </c>
      <c r="AW8" s="40" t="s">
        <v>93</v>
      </c>
      <c r="AX8" s="41">
        <v>20419596</v>
      </c>
      <c r="AY8" s="41">
        <v>0</v>
      </c>
      <c r="AZ8" s="41">
        <v>0</v>
      </c>
      <c r="BA8" s="51"/>
      <c r="BB8" s="44"/>
      <c r="BC8" s="40"/>
      <c r="BD8" s="41">
        <v>0</v>
      </c>
      <c r="BF8"/>
      <c r="BG8"/>
      <c r="BH8"/>
      <c r="BI8"/>
      <c r="BJ8"/>
      <c r="BK8"/>
    </row>
    <row r="9" spans="1:63" s="20" customFormat="1" x14ac:dyDescent="0.35">
      <c r="A9" s="35">
        <v>900380599</v>
      </c>
      <c r="B9" s="35" t="s">
        <v>54</v>
      </c>
      <c r="C9" s="36" t="s">
        <v>12</v>
      </c>
      <c r="D9" s="37">
        <v>15979</v>
      </c>
      <c r="E9" s="35" t="s">
        <v>75</v>
      </c>
      <c r="F9" s="35" t="s">
        <v>76</v>
      </c>
      <c r="G9" s="38">
        <v>45671</v>
      </c>
      <c r="H9" s="38">
        <v>45672</v>
      </c>
      <c r="I9" s="39">
        <v>17500000</v>
      </c>
      <c r="J9" s="39">
        <f t="shared" si="3"/>
        <v>17500000</v>
      </c>
      <c r="K9" s="36" t="s">
        <v>13</v>
      </c>
      <c r="L9" s="36" t="s">
        <v>14</v>
      </c>
      <c r="M9" s="40" t="s">
        <v>90</v>
      </c>
      <c r="N9" s="41" t="s">
        <v>95</v>
      </c>
      <c r="O9" s="41">
        <v>0</v>
      </c>
      <c r="P9" s="40"/>
      <c r="Q9" s="40" t="s">
        <v>58</v>
      </c>
      <c r="R9" s="42">
        <v>45671</v>
      </c>
      <c r="S9" s="42">
        <v>45672</v>
      </c>
      <c r="T9" s="42">
        <v>45679</v>
      </c>
      <c r="U9" s="42"/>
      <c r="V9" s="36">
        <v>98</v>
      </c>
      <c r="W9" s="36" t="s">
        <v>69</v>
      </c>
      <c r="X9" s="41">
        <v>17500000</v>
      </c>
      <c r="Y9" s="41">
        <v>17500000</v>
      </c>
      <c r="Z9" s="41">
        <v>0</v>
      </c>
      <c r="AA9" s="41">
        <v>0</v>
      </c>
      <c r="AB9" s="40"/>
      <c r="AC9" s="41">
        <v>0</v>
      </c>
      <c r="AD9" s="40"/>
      <c r="AE9" s="40"/>
      <c r="AF9" s="40"/>
      <c r="AG9" s="40" t="s">
        <v>60</v>
      </c>
      <c r="AH9" s="40"/>
      <c r="AI9" s="40" t="s">
        <v>61</v>
      </c>
      <c r="AJ9" s="41">
        <v>17500000</v>
      </c>
      <c r="AK9" s="41">
        <v>0</v>
      </c>
      <c r="AL9" s="41">
        <v>0</v>
      </c>
      <c r="AM9" s="41">
        <v>0</v>
      </c>
      <c r="AN9" s="41">
        <v>0</v>
      </c>
      <c r="AO9" s="41">
        <v>0</v>
      </c>
      <c r="AP9" s="41">
        <v>0</v>
      </c>
      <c r="AQ9" s="41">
        <v>0</v>
      </c>
      <c r="AR9" s="41">
        <v>0</v>
      </c>
      <c r="AS9" s="41">
        <v>17150000</v>
      </c>
      <c r="AT9" s="41">
        <v>350000</v>
      </c>
      <c r="AU9" s="51">
        <v>4800068748</v>
      </c>
      <c r="AV9" s="44">
        <v>45793</v>
      </c>
      <c r="AW9" s="40" t="s">
        <v>94</v>
      </c>
      <c r="AX9" s="41">
        <v>34505180</v>
      </c>
      <c r="AY9" s="41">
        <v>0</v>
      </c>
      <c r="AZ9" s="41">
        <v>0</v>
      </c>
      <c r="BA9" s="51"/>
      <c r="BB9" s="44"/>
      <c r="BC9" s="40"/>
      <c r="BD9" s="41">
        <v>0</v>
      </c>
      <c r="BF9"/>
      <c r="BG9"/>
      <c r="BH9"/>
      <c r="BI9"/>
      <c r="BJ9"/>
      <c r="BK9"/>
    </row>
    <row r="10" spans="1:63" s="20" customFormat="1" x14ac:dyDescent="0.35">
      <c r="A10" s="35">
        <v>900380599</v>
      </c>
      <c r="B10" s="35" t="s">
        <v>54</v>
      </c>
      <c r="C10" s="36" t="s">
        <v>12</v>
      </c>
      <c r="D10" s="37">
        <v>16482</v>
      </c>
      <c r="E10" s="35" t="s">
        <v>77</v>
      </c>
      <c r="F10" s="35" t="s">
        <v>78</v>
      </c>
      <c r="G10" s="38">
        <v>45702</v>
      </c>
      <c r="H10" s="38">
        <v>45703</v>
      </c>
      <c r="I10" s="39">
        <v>96945700</v>
      </c>
      <c r="J10" s="39">
        <f t="shared" si="3"/>
        <v>96945700</v>
      </c>
      <c r="K10" s="36" t="s">
        <v>13</v>
      </c>
      <c r="L10" s="36" t="s">
        <v>14</v>
      </c>
      <c r="M10" s="40" t="s">
        <v>91</v>
      </c>
      <c r="N10" s="41" t="s">
        <v>79</v>
      </c>
      <c r="O10" s="41">
        <v>50200822</v>
      </c>
      <c r="P10" s="40">
        <v>1222584076</v>
      </c>
      <c r="Q10" s="40" t="s">
        <v>80</v>
      </c>
      <c r="R10" s="42">
        <v>45702</v>
      </c>
      <c r="S10" s="42">
        <v>45719</v>
      </c>
      <c r="T10" s="42">
        <v>45758</v>
      </c>
      <c r="U10" s="42"/>
      <c r="V10" s="43">
        <v>19</v>
      </c>
      <c r="W10" s="43" t="s">
        <v>81</v>
      </c>
      <c r="X10" s="41">
        <v>96963900</v>
      </c>
      <c r="Y10" s="41">
        <v>96963900</v>
      </c>
      <c r="Z10" s="41">
        <v>18200</v>
      </c>
      <c r="AA10" s="41">
        <v>45720000</v>
      </c>
      <c r="AB10" s="40" t="s">
        <v>82</v>
      </c>
      <c r="AC10" s="41">
        <v>0</v>
      </c>
      <c r="AD10" s="40"/>
      <c r="AE10" s="40"/>
      <c r="AF10" s="40"/>
      <c r="AG10" s="40" t="s">
        <v>60</v>
      </c>
      <c r="AH10" s="40"/>
      <c r="AI10" s="40" t="s">
        <v>70</v>
      </c>
      <c r="AJ10" s="41">
        <v>0</v>
      </c>
      <c r="AK10" s="41">
        <v>0</v>
      </c>
      <c r="AL10" s="41">
        <v>0</v>
      </c>
      <c r="AM10" s="41">
        <v>0</v>
      </c>
      <c r="AN10" s="41">
        <v>0</v>
      </c>
      <c r="AO10" s="41">
        <v>45720000</v>
      </c>
      <c r="AP10" s="41">
        <v>51225700</v>
      </c>
      <c r="AQ10" s="41">
        <v>0</v>
      </c>
      <c r="AR10" s="41">
        <v>0</v>
      </c>
      <c r="AS10" s="41">
        <v>0</v>
      </c>
      <c r="AT10" s="41">
        <v>0</v>
      </c>
      <c r="AU10" s="51"/>
      <c r="AV10" s="44"/>
      <c r="AW10" s="40"/>
      <c r="AX10" s="41">
        <v>0</v>
      </c>
      <c r="AY10" s="41">
        <v>0</v>
      </c>
      <c r="AZ10" s="41">
        <v>0</v>
      </c>
      <c r="BA10" s="51"/>
      <c r="BB10" s="44"/>
      <c r="BC10" s="40"/>
      <c r="BD10" s="41">
        <v>0</v>
      </c>
      <c r="BF10"/>
      <c r="BG10"/>
      <c r="BH10"/>
      <c r="BI10"/>
      <c r="BJ10"/>
      <c r="BK10"/>
    </row>
    <row r="11" spans="1:63" s="20" customFormat="1" x14ac:dyDescent="0.35">
      <c r="A11" s="35">
        <v>900380599</v>
      </c>
      <c r="B11" s="35" t="s">
        <v>54</v>
      </c>
      <c r="C11" s="36" t="s">
        <v>12</v>
      </c>
      <c r="D11" s="37">
        <v>16956</v>
      </c>
      <c r="E11" s="35" t="s">
        <v>83</v>
      </c>
      <c r="F11" s="35" t="s">
        <v>84</v>
      </c>
      <c r="G11" s="38">
        <v>45731</v>
      </c>
      <c r="H11" s="38">
        <v>45731</v>
      </c>
      <c r="I11" s="39">
        <v>63568200</v>
      </c>
      <c r="J11" s="39">
        <f t="shared" si="3"/>
        <v>63568200</v>
      </c>
      <c r="K11" s="36" t="s">
        <v>13</v>
      </c>
      <c r="L11" s="36" t="s">
        <v>14</v>
      </c>
      <c r="M11" s="40" t="e">
        <v>#N/A</v>
      </c>
      <c r="N11" s="41" t="s">
        <v>79</v>
      </c>
      <c r="O11" s="41">
        <v>61012750</v>
      </c>
      <c r="P11" s="40">
        <v>1222576110</v>
      </c>
      <c r="Q11" s="40" t="s">
        <v>80</v>
      </c>
      <c r="R11" s="42">
        <v>45731</v>
      </c>
      <c r="S11" s="42">
        <v>45731</v>
      </c>
      <c r="T11" s="42">
        <v>45736</v>
      </c>
      <c r="U11" s="42"/>
      <c r="V11" s="43">
        <v>41</v>
      </c>
      <c r="W11" s="43" t="s">
        <v>59</v>
      </c>
      <c r="X11" s="41">
        <v>63568200</v>
      </c>
      <c r="Y11" s="41">
        <v>63568200</v>
      </c>
      <c r="Z11" s="41">
        <v>9400</v>
      </c>
      <c r="AA11" s="41">
        <v>1300700</v>
      </c>
      <c r="AB11" s="40" t="s">
        <v>85</v>
      </c>
      <c r="AC11" s="41">
        <v>1300700</v>
      </c>
      <c r="AD11" s="40" t="s">
        <v>86</v>
      </c>
      <c r="AE11" s="40" t="s">
        <v>87</v>
      </c>
      <c r="AF11" s="40" t="s">
        <v>88</v>
      </c>
      <c r="AG11" s="40" t="s">
        <v>60</v>
      </c>
      <c r="AH11" s="40" t="s">
        <v>89</v>
      </c>
      <c r="AI11" s="40" t="s">
        <v>70</v>
      </c>
      <c r="AJ11" s="41">
        <v>0</v>
      </c>
      <c r="AK11" s="41">
        <v>0</v>
      </c>
      <c r="AL11" s="41">
        <v>0</v>
      </c>
      <c r="AM11" s="41">
        <v>0</v>
      </c>
      <c r="AN11" s="41">
        <v>0</v>
      </c>
      <c r="AO11" s="41">
        <v>1300700</v>
      </c>
      <c r="AP11" s="41">
        <v>62267500</v>
      </c>
      <c r="AQ11" s="41">
        <v>0</v>
      </c>
      <c r="AR11" s="41">
        <v>0</v>
      </c>
      <c r="AS11" s="41">
        <v>0</v>
      </c>
      <c r="AT11" s="41">
        <v>0</v>
      </c>
      <c r="AU11" s="51"/>
      <c r="AV11" s="44"/>
      <c r="AW11" s="40"/>
      <c r="AX11" s="41">
        <v>0</v>
      </c>
      <c r="AY11" s="41">
        <v>0</v>
      </c>
      <c r="AZ11" s="41">
        <v>0</v>
      </c>
      <c r="BA11" s="51"/>
      <c r="BB11" s="44"/>
      <c r="BC11" s="40"/>
      <c r="BD11" s="41">
        <v>0</v>
      </c>
      <c r="BF11"/>
      <c r="BG11"/>
      <c r="BH11"/>
      <c r="BI11"/>
      <c r="BJ11"/>
      <c r="BK11"/>
    </row>
    <row r="13" spans="1:63" x14ac:dyDescent="0.35">
      <c r="AL13" s="50"/>
    </row>
    <row r="14" spans="1:63" x14ac:dyDescent="0.35">
      <c r="O14" s="50"/>
      <c r="AL14" s="50"/>
      <c r="AM14" s="50"/>
    </row>
    <row r="15" spans="1:63" x14ac:dyDescent="0.35">
      <c r="J15" s="50"/>
    </row>
    <row r="16" spans="1:63" x14ac:dyDescent="0.35">
      <c r="AT16" s="65"/>
    </row>
    <row r="17" spans="46:46" x14ac:dyDescent="0.35">
      <c r="AT17" s="65"/>
    </row>
    <row r="18" spans="46:46" x14ac:dyDescent="0.35">
      <c r="AT18" s="65"/>
    </row>
    <row r="19" spans="46:46" x14ac:dyDescent="0.35">
      <c r="AT19" s="65"/>
    </row>
    <row r="20" spans="46:46" x14ac:dyDescent="0.35">
      <c r="AT20" s="65"/>
    </row>
    <row r="21" spans="46:46" x14ac:dyDescent="0.35">
      <c r="AT21" s="65"/>
    </row>
    <row r="22" spans="46:46" x14ac:dyDescent="0.35">
      <c r="AT22" s="65"/>
    </row>
    <row r="23" spans="46:46" x14ac:dyDescent="0.35">
      <c r="AT23" s="65"/>
    </row>
    <row r="24" spans="46:46" x14ac:dyDescent="0.35">
      <c r="AT24" s="65"/>
    </row>
    <row r="25" spans="46:46" x14ac:dyDescent="0.35">
      <c r="AT25" s="65"/>
    </row>
    <row r="26" spans="46:46" x14ac:dyDescent="0.35">
      <c r="AT26" s="65"/>
    </row>
    <row r="27" spans="46:46" x14ac:dyDescent="0.35">
      <c r="AT27" s="65"/>
    </row>
    <row r="28" spans="46:46" x14ac:dyDescent="0.35">
      <c r="AT28" s="65"/>
    </row>
    <row r="29" spans="46:46" x14ac:dyDescent="0.35">
      <c r="AT29" s="65"/>
    </row>
    <row r="30" spans="46:46" x14ac:dyDescent="0.35">
      <c r="AT30" s="65"/>
    </row>
    <row r="31" spans="46:46" x14ac:dyDescent="0.35">
      <c r="AT31" s="50"/>
    </row>
  </sheetData>
  <autoFilter ref="A2:BD11" xr:uid="{C311D4C6-AEE4-439D-AC78-4A80EE172463}"/>
  <conditionalFormatting sqref="E1">
    <cfRule type="duplicateValues" dxfId="2" priority="3"/>
  </conditionalFormatting>
  <conditionalFormatting sqref="E2">
    <cfRule type="duplicateValues" dxfId="1" priority="2"/>
  </conditionalFormatting>
  <dataValidations count="1">
    <dataValidation type="whole" operator="greaterThan" allowBlank="1" showInputMessage="1" showErrorMessage="1" errorTitle="DATO ERRADO" error="El valor debe ser diferente de cero" sqref="I3:J11" xr:uid="{98A12B04-E915-46DF-B424-24A21828D150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71FFC-632A-4F9C-BC88-37BD88EDB1C5}">
  <dimension ref="B1:J42"/>
  <sheetViews>
    <sheetView showGridLines="0" tabSelected="1" zoomScaleNormal="100" workbookViewId="0">
      <selection activeCell="D24" sqref="D24"/>
    </sheetView>
  </sheetViews>
  <sheetFormatPr baseColWidth="10" defaultColWidth="10.90625" defaultRowHeight="12.5" x14ac:dyDescent="0.25"/>
  <cols>
    <col min="1" max="1" width="1" style="55" customWidth="1"/>
    <col min="2" max="2" width="10.90625" style="55"/>
    <col min="3" max="3" width="17.54296875" style="55" customWidth="1"/>
    <col min="4" max="4" width="11.54296875" style="55" customWidth="1"/>
    <col min="5" max="8" width="10.90625" style="55"/>
    <col min="9" max="9" width="22.54296875" style="55" customWidth="1"/>
    <col min="10" max="10" width="14" style="55" customWidth="1"/>
    <col min="11" max="11" width="1.81640625" style="55" customWidth="1"/>
    <col min="12" max="16384" width="10.90625" style="55"/>
  </cols>
  <sheetData>
    <row r="1" spans="2:10" ht="6" customHeight="1" thickBot="1" x14ac:dyDescent="0.3"/>
    <row r="2" spans="2:10" ht="19.5" customHeight="1" x14ac:dyDescent="0.25">
      <c r="B2" s="53"/>
      <c r="C2" s="63"/>
      <c r="D2" s="99" t="s">
        <v>96</v>
      </c>
      <c r="E2" s="100"/>
      <c r="F2" s="100"/>
      <c r="G2" s="100"/>
      <c r="H2" s="100"/>
      <c r="I2" s="101"/>
      <c r="J2" s="105" t="s">
        <v>97</v>
      </c>
    </row>
    <row r="3" spans="2:10" ht="15.75" customHeight="1" thickBot="1" x14ac:dyDescent="0.3">
      <c r="B3" s="59"/>
      <c r="C3" s="74"/>
      <c r="D3" s="102"/>
      <c r="E3" s="103"/>
      <c r="F3" s="103"/>
      <c r="G3" s="103"/>
      <c r="H3" s="103"/>
      <c r="I3" s="104"/>
      <c r="J3" s="106"/>
    </row>
    <row r="4" spans="2:10" ht="13" x14ac:dyDescent="0.25">
      <c r="B4" s="59"/>
      <c r="C4" s="74"/>
      <c r="D4" s="66"/>
      <c r="E4" s="72"/>
      <c r="F4" s="72"/>
      <c r="G4" s="72"/>
      <c r="H4" s="72"/>
      <c r="I4" s="69"/>
      <c r="J4" s="46"/>
    </row>
    <row r="5" spans="2:10" ht="13" x14ac:dyDescent="0.25">
      <c r="B5" s="59"/>
      <c r="C5" s="74"/>
      <c r="D5" s="45" t="s">
        <v>98</v>
      </c>
      <c r="E5" s="57"/>
      <c r="F5" s="57"/>
      <c r="G5" s="57"/>
      <c r="H5" s="57"/>
      <c r="I5" s="70"/>
      <c r="J5" s="70" t="s">
        <v>99</v>
      </c>
    </row>
    <row r="6" spans="2:10" ht="13.5" thickBot="1" x14ac:dyDescent="0.3">
      <c r="B6" s="64"/>
      <c r="C6" s="68"/>
      <c r="D6" s="71"/>
      <c r="E6" s="48"/>
      <c r="F6" s="48"/>
      <c r="G6" s="48"/>
      <c r="H6" s="48"/>
      <c r="I6" s="62"/>
      <c r="J6" s="73"/>
    </row>
    <row r="7" spans="2:10" x14ac:dyDescent="0.25">
      <c r="B7" s="52"/>
      <c r="J7" s="56"/>
    </row>
    <row r="8" spans="2:10" x14ac:dyDescent="0.25">
      <c r="B8" s="52"/>
      <c r="J8" s="56"/>
    </row>
    <row r="9" spans="2:10" x14ac:dyDescent="0.25">
      <c r="B9" s="52"/>
      <c r="C9" s="55" t="str">
        <f ca="1">+CONCATENATE("Santiago de Cali, ",TEXT(TODAY(),"MMMM DD YYYY"))</f>
        <v>Santiago de Cali, mayo 28 2025</v>
      </c>
      <c r="J9" s="56"/>
    </row>
    <row r="10" spans="2:10" ht="13" x14ac:dyDescent="0.3">
      <c r="B10" s="52"/>
      <c r="C10" s="75"/>
      <c r="E10" s="49"/>
      <c r="H10" s="67"/>
      <c r="J10" s="56"/>
    </row>
    <row r="11" spans="2:10" x14ac:dyDescent="0.25">
      <c r="B11" s="52"/>
      <c r="J11" s="56"/>
    </row>
    <row r="12" spans="2:10" ht="13" x14ac:dyDescent="0.3">
      <c r="B12" s="52"/>
      <c r="C12" s="75" t="s">
        <v>126</v>
      </c>
      <c r="J12" s="56"/>
    </row>
    <row r="13" spans="2:10" ht="13" x14ac:dyDescent="0.3">
      <c r="B13" s="52"/>
      <c r="C13" s="75" t="s">
        <v>127</v>
      </c>
      <c r="J13" s="56"/>
    </row>
    <row r="14" spans="2:10" x14ac:dyDescent="0.25">
      <c r="B14" s="52"/>
      <c r="J14" s="56"/>
    </row>
    <row r="15" spans="2:10" x14ac:dyDescent="0.25">
      <c r="B15" s="52"/>
      <c r="C15" s="55" t="s">
        <v>128</v>
      </c>
      <c r="J15" s="56"/>
    </row>
    <row r="16" spans="2:10" x14ac:dyDescent="0.25">
      <c r="B16" s="52"/>
      <c r="C16" s="54"/>
      <c r="J16" s="56"/>
    </row>
    <row r="17" spans="2:10" ht="13" x14ac:dyDescent="0.25">
      <c r="B17" s="52"/>
      <c r="C17" s="55" t="s">
        <v>129</v>
      </c>
      <c r="D17" s="49"/>
      <c r="H17" s="61" t="s">
        <v>100</v>
      </c>
      <c r="I17" s="58" t="s">
        <v>101</v>
      </c>
      <c r="J17" s="56"/>
    </row>
    <row r="18" spans="2:10" ht="13" x14ac:dyDescent="0.3">
      <c r="B18" s="52"/>
      <c r="C18" s="75" t="s">
        <v>102</v>
      </c>
      <c r="D18" s="75"/>
      <c r="E18" s="75"/>
      <c r="F18" s="75"/>
      <c r="H18" s="47">
        <v>9</v>
      </c>
      <c r="I18" s="76">
        <v>217319373</v>
      </c>
      <c r="J18" s="56"/>
    </row>
    <row r="19" spans="2:10" x14ac:dyDescent="0.25">
      <c r="B19" s="52"/>
      <c r="C19" s="55" t="s">
        <v>103</v>
      </c>
      <c r="H19" s="77">
        <v>6</v>
      </c>
      <c r="I19" s="78">
        <v>52842941</v>
      </c>
      <c r="J19" s="56"/>
    </row>
    <row r="20" spans="2:10" x14ac:dyDescent="0.25">
      <c r="B20" s="52"/>
      <c r="C20" s="55" t="s">
        <v>104</v>
      </c>
      <c r="H20" s="77">
        <v>0</v>
      </c>
      <c r="I20" s="78">
        <v>0</v>
      </c>
      <c r="J20" s="56"/>
    </row>
    <row r="21" spans="2:10" x14ac:dyDescent="0.25">
      <c r="B21" s="52"/>
      <c r="C21" s="55" t="s">
        <v>105</v>
      </c>
      <c r="H21" s="77">
        <v>0</v>
      </c>
      <c r="I21" s="78">
        <v>0</v>
      </c>
      <c r="J21" s="56"/>
    </row>
    <row r="22" spans="2:10" x14ac:dyDescent="0.25">
      <c r="B22" s="52"/>
      <c r="C22" s="55" t="s">
        <v>106</v>
      </c>
      <c r="H22" s="77">
        <v>0</v>
      </c>
      <c r="I22" s="78">
        <v>0</v>
      </c>
      <c r="J22" s="56"/>
    </row>
    <row r="23" spans="2:10" x14ac:dyDescent="0.25">
      <c r="B23" s="52"/>
      <c r="C23" s="55" t="s">
        <v>107</v>
      </c>
      <c r="H23" s="77">
        <v>0</v>
      </c>
      <c r="I23" s="78">
        <v>0</v>
      </c>
      <c r="J23" s="56"/>
    </row>
    <row r="24" spans="2:10" ht="13" thickBot="1" x14ac:dyDescent="0.3">
      <c r="B24" s="52"/>
      <c r="C24" s="55" t="s">
        <v>108</v>
      </c>
      <c r="H24" s="79">
        <v>2</v>
      </c>
      <c r="I24" s="80">
        <v>47020700</v>
      </c>
      <c r="J24" s="56"/>
    </row>
    <row r="25" spans="2:10" ht="13" x14ac:dyDescent="0.3">
      <c r="B25" s="52"/>
      <c r="C25" s="75" t="s">
        <v>109</v>
      </c>
      <c r="D25" s="75"/>
      <c r="E25" s="75"/>
      <c r="F25" s="75"/>
      <c r="H25" s="47">
        <f>H19+H20+H21+H22+H24+H23</f>
        <v>8</v>
      </c>
      <c r="I25" s="76">
        <f>I19+I20+I21+I22+I24+I23</f>
        <v>99863641</v>
      </c>
      <c r="J25" s="56"/>
    </row>
    <row r="26" spans="2:10" x14ac:dyDescent="0.25">
      <c r="B26" s="52"/>
      <c r="C26" s="55" t="s">
        <v>110</v>
      </c>
      <c r="H26" s="77">
        <v>1</v>
      </c>
      <c r="I26" s="78">
        <v>117455732</v>
      </c>
      <c r="J26" s="56"/>
    </row>
    <row r="27" spans="2:10" ht="13" thickBot="1" x14ac:dyDescent="0.3">
      <c r="B27" s="52"/>
      <c r="C27" s="55" t="s">
        <v>46</v>
      </c>
      <c r="H27" s="79">
        <v>0</v>
      </c>
      <c r="I27" s="80">
        <v>0</v>
      </c>
      <c r="J27" s="56"/>
    </row>
    <row r="28" spans="2:10" ht="13" x14ac:dyDescent="0.3">
      <c r="B28" s="52"/>
      <c r="C28" s="75" t="s">
        <v>111</v>
      </c>
      <c r="D28" s="75"/>
      <c r="E28" s="75"/>
      <c r="F28" s="75"/>
      <c r="H28" s="47">
        <f>H26+H27</f>
        <v>1</v>
      </c>
      <c r="I28" s="76">
        <f>I26+I27</f>
        <v>117455732</v>
      </c>
      <c r="J28" s="56"/>
    </row>
    <row r="29" spans="2:10" ht="13.5" thickBot="1" x14ac:dyDescent="0.35">
      <c r="B29" s="52"/>
      <c r="C29" s="55" t="s">
        <v>112</v>
      </c>
      <c r="D29" s="75"/>
      <c r="E29" s="75"/>
      <c r="F29" s="75"/>
      <c r="H29" s="79">
        <v>0</v>
      </c>
      <c r="I29" s="80">
        <v>0</v>
      </c>
      <c r="J29" s="56"/>
    </row>
    <row r="30" spans="2:10" ht="13" x14ac:dyDescent="0.3">
      <c r="B30" s="52"/>
      <c r="C30" s="75" t="s">
        <v>113</v>
      </c>
      <c r="D30" s="75"/>
      <c r="E30" s="75"/>
      <c r="F30" s="75"/>
      <c r="H30" s="77">
        <f>H29</f>
        <v>0</v>
      </c>
      <c r="I30" s="78">
        <f>I29</f>
        <v>0</v>
      </c>
      <c r="J30" s="56"/>
    </row>
    <row r="31" spans="2:10" ht="13" x14ac:dyDescent="0.3">
      <c r="B31" s="52"/>
      <c r="C31" s="75"/>
      <c r="D31" s="75"/>
      <c r="E31" s="75"/>
      <c r="F31" s="75"/>
      <c r="H31" s="81"/>
      <c r="I31" s="76"/>
      <c r="J31" s="56"/>
    </row>
    <row r="32" spans="2:10" ht="13.5" thickBot="1" x14ac:dyDescent="0.35">
      <c r="B32" s="52"/>
      <c r="C32" s="75" t="s">
        <v>114</v>
      </c>
      <c r="D32" s="75"/>
      <c r="H32" s="82">
        <f>H25+H28+H30</f>
        <v>9</v>
      </c>
      <c r="I32" s="83">
        <f>I25+I28+I30</f>
        <v>217319373</v>
      </c>
      <c r="J32" s="56"/>
    </row>
    <row r="33" spans="2:10" ht="13.5" thickTop="1" x14ac:dyDescent="0.3">
      <c r="B33" s="52"/>
      <c r="C33" s="75"/>
      <c r="D33" s="75"/>
      <c r="H33" s="84">
        <f>+H18-H32</f>
        <v>0</v>
      </c>
      <c r="I33" s="78">
        <f>+I18-I32</f>
        <v>0</v>
      </c>
      <c r="J33" s="56"/>
    </row>
    <row r="34" spans="2:10" x14ac:dyDescent="0.25">
      <c r="B34" s="52"/>
      <c r="G34" s="84"/>
      <c r="H34" s="84"/>
      <c r="I34" s="84"/>
      <c r="J34" s="56"/>
    </row>
    <row r="35" spans="2:10" x14ac:dyDescent="0.25">
      <c r="B35" s="52"/>
      <c r="G35" s="84"/>
      <c r="H35" s="84"/>
      <c r="I35" s="84"/>
      <c r="J35" s="56"/>
    </row>
    <row r="36" spans="2:10" ht="13" x14ac:dyDescent="0.3">
      <c r="B36" s="52"/>
      <c r="C36" s="75"/>
      <c r="G36" s="84"/>
      <c r="H36" s="84"/>
      <c r="I36" s="84"/>
      <c r="J36" s="56"/>
    </row>
    <row r="37" spans="2:10" ht="13.5" thickBot="1" x14ac:dyDescent="0.35">
      <c r="B37" s="52"/>
      <c r="C37" s="85" t="s">
        <v>130</v>
      </c>
      <c r="D37" s="86"/>
      <c r="H37" s="85" t="s">
        <v>115</v>
      </c>
      <c r="I37" s="86"/>
      <c r="J37" s="56"/>
    </row>
    <row r="38" spans="2:10" ht="13" x14ac:dyDescent="0.3">
      <c r="B38" s="52"/>
      <c r="C38" s="75" t="s">
        <v>131</v>
      </c>
      <c r="D38" s="84"/>
      <c r="H38" s="87" t="s">
        <v>116</v>
      </c>
      <c r="I38" s="84"/>
      <c r="J38" s="56"/>
    </row>
    <row r="39" spans="2:10" ht="13" x14ac:dyDescent="0.3">
      <c r="B39" s="52"/>
      <c r="C39" s="75" t="s">
        <v>54</v>
      </c>
      <c r="H39" s="75" t="s">
        <v>117</v>
      </c>
      <c r="I39" s="84"/>
      <c r="J39" s="56"/>
    </row>
    <row r="40" spans="2:10" x14ac:dyDescent="0.25">
      <c r="B40" s="52"/>
      <c r="G40" s="84"/>
      <c r="H40" s="84"/>
      <c r="I40" s="84"/>
      <c r="J40" s="56"/>
    </row>
    <row r="41" spans="2:10" ht="12.75" customHeight="1" x14ac:dyDescent="0.25">
      <c r="B41" s="52"/>
      <c r="C41" s="107" t="s">
        <v>118</v>
      </c>
      <c r="D41" s="107"/>
      <c r="E41" s="107"/>
      <c r="F41" s="107"/>
      <c r="G41" s="107"/>
      <c r="H41" s="107"/>
      <c r="I41" s="107"/>
      <c r="J41" s="56"/>
    </row>
    <row r="42" spans="2:10" ht="18.75" customHeight="1" thickBot="1" x14ac:dyDescent="0.3">
      <c r="B42" s="88"/>
      <c r="C42" s="89"/>
      <c r="D42" s="89"/>
      <c r="E42" s="89"/>
      <c r="F42" s="89"/>
      <c r="G42" s="89"/>
      <c r="H42" s="89"/>
      <c r="I42" s="89"/>
      <c r="J42" s="9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F6A5F-E494-464A-BB01-9B49A5A5F251}">
  <dimension ref="B1:J37"/>
  <sheetViews>
    <sheetView showGridLines="0" zoomScale="84" zoomScaleNormal="84" zoomScaleSheetLayoutView="100" workbookViewId="0">
      <selection activeCell="J18" sqref="J18"/>
    </sheetView>
  </sheetViews>
  <sheetFormatPr baseColWidth="10" defaultColWidth="11.453125" defaultRowHeight="12.5" x14ac:dyDescent="0.25"/>
  <cols>
    <col min="1" max="1" width="4.453125" style="55" customWidth="1"/>
    <col min="2" max="2" width="11.453125" style="55"/>
    <col min="3" max="3" width="12.81640625" style="55" customWidth="1"/>
    <col min="4" max="4" width="22" style="55" customWidth="1"/>
    <col min="5" max="8" width="11.453125" style="55"/>
    <col min="9" max="9" width="24.81640625" style="55" customWidth="1"/>
    <col min="10" max="10" width="12.54296875" style="55" customWidth="1"/>
    <col min="11" max="11" width="1.81640625" style="55" customWidth="1"/>
    <col min="12" max="16384" width="11.453125" style="55"/>
  </cols>
  <sheetData>
    <row r="1" spans="2:10" ht="18" customHeight="1" thickBot="1" x14ac:dyDescent="0.3"/>
    <row r="2" spans="2:10" ht="19.5" customHeight="1" x14ac:dyDescent="0.25">
      <c r="B2" s="53"/>
      <c r="C2" s="63"/>
      <c r="D2" s="99" t="s">
        <v>119</v>
      </c>
      <c r="E2" s="100"/>
      <c r="F2" s="100"/>
      <c r="G2" s="100"/>
      <c r="H2" s="100"/>
      <c r="I2" s="101"/>
      <c r="J2" s="105" t="s">
        <v>97</v>
      </c>
    </row>
    <row r="3" spans="2:10" ht="15.75" customHeight="1" thickBot="1" x14ac:dyDescent="0.3">
      <c r="B3" s="59"/>
      <c r="C3" s="74"/>
      <c r="D3" s="102"/>
      <c r="E3" s="103"/>
      <c r="F3" s="103"/>
      <c r="G3" s="103"/>
      <c r="H3" s="103"/>
      <c r="I3" s="104"/>
      <c r="J3" s="106"/>
    </row>
    <row r="4" spans="2:10" ht="13" x14ac:dyDescent="0.25">
      <c r="B4" s="59"/>
      <c r="C4" s="74"/>
      <c r="E4" s="72"/>
      <c r="F4" s="72"/>
      <c r="G4" s="72"/>
      <c r="H4" s="72"/>
      <c r="I4" s="69"/>
      <c r="J4" s="46"/>
    </row>
    <row r="5" spans="2:10" ht="13" x14ac:dyDescent="0.25">
      <c r="B5" s="59"/>
      <c r="C5" s="74"/>
      <c r="D5" s="108" t="s">
        <v>120</v>
      </c>
      <c r="E5" s="109"/>
      <c r="F5" s="109"/>
      <c r="G5" s="109"/>
      <c r="H5" s="109"/>
      <c r="I5" s="110"/>
      <c r="J5" s="70" t="s">
        <v>121</v>
      </c>
    </row>
    <row r="6" spans="2:10" ht="13.5" thickBot="1" x14ac:dyDescent="0.3">
      <c r="B6" s="64"/>
      <c r="C6" s="68"/>
      <c r="D6" s="71"/>
      <c r="E6" s="48"/>
      <c r="F6" s="48"/>
      <c r="G6" s="48"/>
      <c r="H6" s="48"/>
      <c r="I6" s="62"/>
      <c r="J6" s="73"/>
    </row>
    <row r="7" spans="2:10" x14ac:dyDescent="0.25">
      <c r="B7" s="52"/>
      <c r="J7" s="56"/>
    </row>
    <row r="8" spans="2:10" x14ac:dyDescent="0.25">
      <c r="B8" s="52"/>
      <c r="J8" s="56"/>
    </row>
    <row r="9" spans="2:10" x14ac:dyDescent="0.25">
      <c r="B9" s="52"/>
      <c r="C9" s="55" t="str">
        <f ca="1">+'FOR-CSA-018'!C9</f>
        <v>Santiago de Cali, mayo 28 2025</v>
      </c>
      <c r="D9" s="67"/>
      <c r="E9" s="49"/>
      <c r="J9" s="56"/>
    </row>
    <row r="10" spans="2:10" ht="13" x14ac:dyDescent="0.3">
      <c r="B10" s="52"/>
      <c r="C10" s="75"/>
      <c r="J10" s="56"/>
    </row>
    <row r="11" spans="2:10" ht="13" x14ac:dyDescent="0.3">
      <c r="B11" s="52"/>
      <c r="C11" s="75" t="str">
        <f>+'FOR-CSA-018'!C12</f>
        <v>Señores : CENTRO DE ENDOSCOPIA DIGESTIVA DEL VALLE</v>
      </c>
      <c r="J11" s="56"/>
    </row>
    <row r="12" spans="2:10" ht="13" x14ac:dyDescent="0.3">
      <c r="B12" s="52"/>
      <c r="C12" s="75" t="str">
        <f>+'FOR-CSA-018'!C13</f>
        <v>NIT: 900380599</v>
      </c>
      <c r="J12" s="56"/>
    </row>
    <row r="13" spans="2:10" x14ac:dyDescent="0.25">
      <c r="B13" s="52"/>
      <c r="J13" s="56"/>
    </row>
    <row r="14" spans="2:10" x14ac:dyDescent="0.25">
      <c r="B14" s="52"/>
      <c r="C14" s="55" t="s">
        <v>122</v>
      </c>
      <c r="J14" s="56"/>
    </row>
    <row r="15" spans="2:10" x14ac:dyDescent="0.25">
      <c r="B15" s="52"/>
      <c r="C15" s="54"/>
      <c r="J15" s="56"/>
    </row>
    <row r="16" spans="2:10" ht="13" x14ac:dyDescent="0.3">
      <c r="B16" s="52"/>
      <c r="C16" s="91"/>
      <c r="D16" s="49"/>
      <c r="H16" s="92" t="s">
        <v>100</v>
      </c>
      <c r="I16" s="92" t="s">
        <v>101</v>
      </c>
      <c r="J16" s="56"/>
    </row>
    <row r="17" spans="2:10" ht="13" x14ac:dyDescent="0.3">
      <c r="B17" s="52"/>
      <c r="C17" s="75" t="str">
        <f>+'FOR-CSA-018'!C17</f>
        <v>Con Corte al dia: 30/04/2025</v>
      </c>
      <c r="D17" s="75"/>
      <c r="E17" s="75"/>
      <c r="F17" s="75"/>
      <c r="H17" s="93">
        <f>+SUM(H18:H23)</f>
        <v>8</v>
      </c>
      <c r="I17" s="94">
        <f>+SUM(I18:I23)</f>
        <v>99863641</v>
      </c>
      <c r="J17" s="56"/>
    </row>
    <row r="18" spans="2:10" x14ac:dyDescent="0.25">
      <c r="B18" s="52"/>
      <c r="C18" s="55" t="s">
        <v>103</v>
      </c>
      <c r="H18" s="95">
        <f>+'FOR-CSA-018'!H19</f>
        <v>6</v>
      </c>
      <c r="I18" s="96">
        <f>+'FOR-CSA-018'!I19</f>
        <v>52842941</v>
      </c>
      <c r="J18" s="56"/>
    </row>
    <row r="19" spans="2:10" x14ac:dyDescent="0.25">
      <c r="B19" s="52"/>
      <c r="C19" s="55" t="s">
        <v>104</v>
      </c>
      <c r="H19" s="95">
        <f>+'FOR-CSA-018'!H20</f>
        <v>0</v>
      </c>
      <c r="I19" s="96">
        <f>+'FOR-CSA-018'!I20</f>
        <v>0</v>
      </c>
      <c r="J19" s="56"/>
    </row>
    <row r="20" spans="2:10" x14ac:dyDescent="0.25">
      <c r="B20" s="52"/>
      <c r="C20" s="55" t="s">
        <v>105</v>
      </c>
      <c r="H20" s="95">
        <f>+'FOR-CSA-018'!H21</f>
        <v>0</v>
      </c>
      <c r="I20" s="96">
        <f>+'FOR-CSA-018'!I21</f>
        <v>0</v>
      </c>
      <c r="J20" s="56"/>
    </row>
    <row r="21" spans="2:10" x14ac:dyDescent="0.25">
      <c r="B21" s="52"/>
      <c r="C21" s="55" t="s">
        <v>106</v>
      </c>
      <c r="H21" s="95">
        <f>+'FOR-CSA-018'!H22</f>
        <v>0</v>
      </c>
      <c r="I21" s="96">
        <f>+'FOR-CSA-018'!I22</f>
        <v>0</v>
      </c>
      <c r="J21" s="56"/>
    </row>
    <row r="22" spans="2:10" x14ac:dyDescent="0.25">
      <c r="B22" s="52"/>
      <c r="C22" s="55" t="s">
        <v>107</v>
      </c>
      <c r="H22" s="95">
        <f>+'FOR-CSA-018'!H23</f>
        <v>0</v>
      </c>
      <c r="I22" s="96">
        <f>+'FOR-CSA-018'!I23</f>
        <v>0</v>
      </c>
      <c r="J22" s="56"/>
    </row>
    <row r="23" spans="2:10" x14ac:dyDescent="0.25">
      <c r="B23" s="52"/>
      <c r="C23" s="55" t="s">
        <v>123</v>
      </c>
      <c r="H23" s="95">
        <f>+'FOR-CSA-018'!H24</f>
        <v>2</v>
      </c>
      <c r="I23" s="96">
        <f>+'FOR-CSA-018'!I24</f>
        <v>47020700</v>
      </c>
      <c r="J23" s="56"/>
    </row>
    <row r="24" spans="2:10" ht="13" x14ac:dyDescent="0.3">
      <c r="B24" s="52"/>
      <c r="C24" s="75" t="s">
        <v>124</v>
      </c>
      <c r="D24" s="75"/>
      <c r="E24" s="75"/>
      <c r="F24" s="75"/>
      <c r="H24" s="93">
        <f>SUM(H18:H23)</f>
        <v>8</v>
      </c>
      <c r="I24" s="94">
        <f>+SUBTOTAL(9,I18:I23)</f>
        <v>99863641</v>
      </c>
      <c r="J24" s="56"/>
    </row>
    <row r="25" spans="2:10" ht="13.5" thickBot="1" x14ac:dyDescent="0.35">
      <c r="B25" s="52"/>
      <c r="C25" s="75"/>
      <c r="D25" s="75"/>
      <c r="H25" s="97"/>
      <c r="I25" s="98"/>
      <c r="J25" s="56"/>
    </row>
    <row r="26" spans="2:10" ht="13.5" thickTop="1" x14ac:dyDescent="0.3">
      <c r="B26" s="52"/>
      <c r="C26" s="75"/>
      <c r="D26" s="75"/>
      <c r="H26" s="84"/>
      <c r="I26" s="78"/>
      <c r="J26" s="56"/>
    </row>
    <row r="27" spans="2:10" ht="13" x14ac:dyDescent="0.3">
      <c r="B27" s="52"/>
      <c r="C27" s="75"/>
      <c r="D27" s="75"/>
      <c r="H27" s="84"/>
      <c r="I27" s="78"/>
      <c r="J27" s="56"/>
    </row>
    <row r="28" spans="2:10" ht="13" x14ac:dyDescent="0.3">
      <c r="B28" s="52"/>
      <c r="C28" s="75"/>
      <c r="D28" s="75"/>
      <c r="H28" s="84"/>
      <c r="I28" s="78"/>
      <c r="J28" s="56"/>
    </row>
    <row r="29" spans="2:10" x14ac:dyDescent="0.25">
      <c r="B29" s="52"/>
      <c r="G29" s="84"/>
      <c r="H29" s="84"/>
      <c r="I29" s="84"/>
      <c r="J29" s="56"/>
    </row>
    <row r="30" spans="2:10" ht="13.5" thickBot="1" x14ac:dyDescent="0.35">
      <c r="B30" s="52"/>
      <c r="C30" s="85" t="str">
        <f>+'FOR-CSA-018'!C37</f>
        <v xml:space="preserve">SANDRA GOMEZ RESTREPO </v>
      </c>
      <c r="D30" s="85"/>
      <c r="G30" s="85" t="str">
        <f>+'FOR-CSA-018'!H37</f>
        <v>Lizeth Ome G.</v>
      </c>
      <c r="H30" s="86"/>
      <c r="I30" s="84"/>
      <c r="J30" s="56"/>
    </row>
    <row r="31" spans="2:10" ht="13" x14ac:dyDescent="0.3">
      <c r="B31" s="52"/>
      <c r="C31" s="87" t="str">
        <f>+'FOR-CSA-018'!C38</f>
        <v xml:space="preserve">GERENTE GENERAL </v>
      </c>
      <c r="D31" s="87"/>
      <c r="G31" s="87" t="str">
        <f>+'FOR-CSA-018'!H38</f>
        <v>Cartera - Cuentas Salud</v>
      </c>
      <c r="H31" s="84"/>
      <c r="I31" s="84"/>
      <c r="J31" s="56"/>
    </row>
    <row r="32" spans="2:10" ht="13" x14ac:dyDescent="0.3">
      <c r="B32" s="52"/>
      <c r="C32" s="87" t="str">
        <f>+'FOR-CSA-018'!C39</f>
        <v>CENTRO DE ENDOSCOPIA DIGESTIVA DEL VALLE</v>
      </c>
      <c r="D32" s="87"/>
      <c r="G32" s="87" t="str">
        <f>+'FOR-CSA-018'!H39</f>
        <v>EPS Comfenalco Valle.</v>
      </c>
      <c r="H32" s="84"/>
      <c r="I32" s="84"/>
      <c r="J32" s="56"/>
    </row>
    <row r="33" spans="2:10" ht="13" x14ac:dyDescent="0.3">
      <c r="B33" s="52"/>
      <c r="C33" s="87"/>
      <c r="D33" s="87"/>
      <c r="G33" s="87"/>
      <c r="H33" s="84"/>
      <c r="I33" s="84"/>
      <c r="J33" s="56"/>
    </row>
    <row r="34" spans="2:10" ht="13" x14ac:dyDescent="0.3">
      <c r="B34" s="52"/>
      <c r="C34" s="87"/>
      <c r="D34" s="87"/>
      <c r="G34" s="87"/>
      <c r="H34" s="84"/>
      <c r="I34" s="84"/>
      <c r="J34" s="56"/>
    </row>
    <row r="35" spans="2:10" ht="14" x14ac:dyDescent="0.25">
      <c r="B35" s="52"/>
      <c r="C35" s="111" t="s">
        <v>125</v>
      </c>
      <c r="D35" s="111"/>
      <c r="E35" s="111"/>
      <c r="F35" s="111"/>
      <c r="G35" s="111"/>
      <c r="H35" s="111"/>
      <c r="I35" s="111"/>
      <c r="J35" s="56"/>
    </row>
    <row r="36" spans="2:10" ht="13" x14ac:dyDescent="0.3">
      <c r="B36" s="52"/>
      <c r="C36" s="87"/>
      <c r="D36" s="87"/>
      <c r="G36" s="87"/>
      <c r="H36" s="84"/>
      <c r="I36" s="84"/>
      <c r="J36" s="56"/>
    </row>
    <row r="37" spans="2:10" ht="18.75" customHeight="1" thickBot="1" x14ac:dyDescent="0.3">
      <c r="B37" s="88"/>
      <c r="C37" s="89"/>
      <c r="D37" s="89"/>
      <c r="E37" s="89"/>
      <c r="F37" s="89"/>
      <c r="G37" s="86"/>
      <c r="H37" s="86"/>
      <c r="I37" s="86"/>
      <c r="J37" s="90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2025-05-28T20:16:35Z</dcterms:modified>
</cp:coreProperties>
</file>