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5. MAYO\NIT 900177280 CARDIOMEDICOS\"/>
    </mc:Choice>
  </mc:AlternateContent>
  <xr:revisionPtr revIDLastSave="0" documentId="13_ncr:1_{8AE259A2-9902-4009-B627-4D77380C4996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24" i="4" s="1"/>
  <c r="C17" i="4"/>
  <c r="I30" i="3"/>
  <c r="H30" i="3"/>
  <c r="I28" i="3"/>
  <c r="H28" i="3"/>
  <c r="I25" i="3"/>
  <c r="I32" i="3" s="1"/>
  <c r="I33" i="3" s="1"/>
  <c r="H25" i="3"/>
  <c r="C9" i="3"/>
  <c r="C9" i="4" s="1"/>
  <c r="I1" i="2"/>
  <c r="J1" i="2"/>
  <c r="H32" i="3" l="1"/>
  <c r="H33" i="3" s="1"/>
  <c r="I24" i="4"/>
  <c r="H17" i="4"/>
  <c r="P2" i="2"/>
  <c r="AU1" i="2"/>
  <c r="AT1" i="2"/>
  <c r="AS1" i="2"/>
  <c r="AR1" i="2"/>
  <c r="AQ1" i="2"/>
  <c r="AP1" i="2"/>
  <c r="AO1" i="2"/>
  <c r="AN1" i="2"/>
  <c r="AM1" i="2"/>
  <c r="AL1" i="2"/>
  <c r="AE1" i="2"/>
  <c r="AC1" i="2"/>
  <c r="AB1" i="2"/>
  <c r="AA1" i="2"/>
  <c r="Z1" i="2"/>
  <c r="Q1" i="2"/>
  <c r="J8" i="1"/>
  <c r="J7" i="1"/>
  <c r="J6" i="1"/>
  <c r="J3" i="1"/>
  <c r="J4" i="1"/>
  <c r="J5" i="1"/>
  <c r="O1" i="2" l="1"/>
  <c r="J2" i="1"/>
  <c r="J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<sst xmlns="http://schemas.openxmlformats.org/spreadsheetml/2006/main" count="262" uniqueCount="125">
  <si>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</si>
  <si>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</si>
  <si>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</si>
  <si>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</si>
  <si>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</si>
  <si>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</si>
  <si>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</si>
  <si>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</si>
  <si>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</si>
  <si>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</si>
  <si>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</si>
  <si>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</si>
  <si>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CARDIOMEDICOS</t>
  </si>
  <si>
    <t>FE</t>
  </si>
  <si>
    <t>EVENTO</t>
  </si>
  <si>
    <t>CALI</t>
  </si>
  <si>
    <t>AMBULATORIO</t>
  </si>
  <si>
    <t>CMSSV-175</t>
  </si>
  <si>
    <t>Copago</t>
  </si>
  <si>
    <t>FE06831</t>
  </si>
  <si>
    <t>Abono</t>
  </si>
  <si>
    <t>FE08382</t>
  </si>
  <si>
    <t>FE08440</t>
  </si>
  <si>
    <t>FE08532</t>
  </si>
  <si>
    <t>FE08632</t>
  </si>
  <si>
    <t>FE08728</t>
  </si>
  <si>
    <t>FE08822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</si>
  <si>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</si>
  <si>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</si>
  <si>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</si>
  <si>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</si>
  <si>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</si>
  <si>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</si>
  <si>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</si>
  <si>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</si>
  <si>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</si>
  <si>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</si>
  <si>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</si>
  <si>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</si>
  <si>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</si>
  <si>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</si>
  <si>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</si>
  <si>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</si>
  <si>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GLOSA PDTE</t>
  </si>
  <si>
    <t>GLOSA ACEPTADA</t>
  </si>
  <si>
    <t>Observacion glosa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</si>
  <si>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</si>
  <si>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</si>
  <si>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</si>
  <si>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</si>
  <si>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</si>
  <si>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</si>
  <si>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</si>
  <si>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</si>
  <si>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</si>
  <si>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</si>
  <si>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</si>
  <si>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</si>
  <si>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</si>
  <si>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</si>
  <si>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</si>
  <si>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</si>
  <si>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</si>
  <si>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</si>
  <si>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</si>
  <si>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</si>
  <si>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 xml:space="preserve">CARDIOMEDICOS DIAGNOSTICO Y REHABILITACION VASCULAR       </t>
  </si>
  <si>
    <t>900177280_FEFE06831</t>
  </si>
  <si>
    <t>900177280_FEFE08382</t>
  </si>
  <si>
    <t>900177280_FEFE08440</t>
  </si>
  <si>
    <t>900177280_FEFE08532</t>
  </si>
  <si>
    <t>900177280_FEFE08632</t>
  </si>
  <si>
    <t>900177280_FEFE08728</t>
  </si>
  <si>
    <t>900177280_FEFE08822</t>
  </si>
  <si>
    <t>Factura pendiente en programacion de pago</t>
  </si>
  <si>
    <t>Finalizada</t>
  </si>
  <si>
    <t>Exámenes de laboratorio, imágenes y otras ayudas diagnósticas ambulatorias</t>
  </si>
  <si>
    <t>Para validar auditoría automatica</t>
  </si>
  <si>
    <t>Autorizacion en estado: Anulado</t>
  </si>
  <si>
    <t>SE LEVANTA GLOSA POR PARTE DE LA EP.S</t>
  </si>
  <si>
    <t>MIG-900177280</t>
  </si>
  <si>
    <t>Los cargos relacionados presentan diferencias con los valores pactados</t>
  </si>
  <si>
    <t>Factura en Proceso Interno</t>
  </si>
  <si>
    <t>61-90</t>
  </si>
  <si>
    <t>91-180</t>
  </si>
  <si>
    <t>0-30</t>
  </si>
  <si>
    <t>Corriente</t>
  </si>
  <si>
    <t>Factura cancelada parcialmente-Glosa por contestar</t>
  </si>
  <si>
    <t>Factura Pendiente por Programacion de Pago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</si>
  <si>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</si>
  <si>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</si>
  <si>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</si>
  <si>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</si>
  <si>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</si>
  <si>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</si>
  <si>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</si>
  <si>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</si>
  <si>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</si>
  <si>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</si>
  <si>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</si>
  <si>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</si>
  <si>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</si>
  <si>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</si>
  <si>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</si>
  <si>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</si>
  <si>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</si>
  <si>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</si>
  <si>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</si>
  <si>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</si>
  <si>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</si>
  <si>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</si>
  <si>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</si>
  <si>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</si>
  <si>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</si>
  <si>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</si>
  <si>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</si>
  <si>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</si>
  <si>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</si>
  <si>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</si>
  <si>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 xml:space="preserve">Señores : CARDIOMEDICOS DIAGNOSTICO Y REHABILITACION VASCULAR       </t>
  </si>
  <si>
    <t>NIT: 900177280</t>
  </si>
  <si>
    <t>A continuacion me permito remitir nuestra respuesta al estado de cartera presentado en la fecha: 06/05/2025</t>
  </si>
  <si>
    <t>Con Corte al dia: 30/04/2025</t>
  </si>
  <si>
    <t>Asistente de Gerencia</t>
  </si>
  <si>
    <t>Fernanda Peña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</si>
</sst>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dd/mm/yyyy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sz val="11"/>
      <color theme="0" tint="-0.499984740745262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44" fontId="6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8" borderId="0" applyNumberFormat="0" applyBorder="0" applyAlignment="0" applyProtection="0"/>
    <xf numFmtId="0" fontId="16" fillId="9" borderId="0" applyNumberFormat="0" applyBorder="0" applyAlignment="0" applyProtection="0"/>
    <xf numFmtId="0" fontId="17" fillId="10" borderId="0" applyNumberFormat="0" applyBorder="0" applyAlignment="0" applyProtection="0"/>
    <xf numFmtId="0" fontId="18" fillId="11" borderId="9" applyNumberFormat="0" applyAlignment="0" applyProtection="0"/>
    <xf numFmtId="0" fontId="19" fillId="12" borderId="10" applyNumberFormat="0" applyAlignment="0" applyProtection="0"/>
    <xf numFmtId="0" fontId="20" fillId="12" borderId="9" applyNumberFormat="0" applyAlignment="0" applyProtection="0"/>
    <xf numFmtId="0" fontId="21" fillId="0" borderId="11" applyNumberFormat="0" applyFill="0" applyAlignment="0" applyProtection="0"/>
    <xf numFmtId="0" fontId="22" fillId="13" borderId="12" applyNumberFormat="0" applyAlignment="0" applyProtection="0"/>
    <xf numFmtId="0" fontId="23" fillId="0" borderId="0" applyNumberFormat="0" applyFill="0" applyBorder="0" applyAlignment="0" applyProtection="0"/>
    <xf numFmtId="0" fontId="6" fillId="14" borderId="13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2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2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2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2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8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/>
    <xf numFmtId="164" fontId="3" fillId="3" borderId="0" xfId="0" applyNumberFormat="1" applyFont="1" applyFill="1"/>
    <xf numFmtId="164" fontId="3" fillId="0" borderId="2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/>
    </xf>
    <xf numFmtId="164" fontId="7" fillId="0" borderId="0" xfId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165" fontId="9" fillId="0" borderId="2" xfId="1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164" fontId="9" fillId="5" borderId="2" xfId="1" applyNumberFormat="1" applyFont="1" applyFill="1" applyBorder="1" applyAlignment="1">
      <alignment horizontal="center" vertical="center" wrapText="1"/>
    </xf>
    <xf numFmtId="0" fontId="9" fillId="5" borderId="2" xfId="1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166" fontId="9" fillId="4" borderId="2" xfId="1" applyNumberFormat="1" applyFont="1" applyFill="1" applyBorder="1" applyAlignment="1">
      <alignment horizontal="center" vertical="center" wrapText="1"/>
    </xf>
    <xf numFmtId="166" fontId="9" fillId="4" borderId="2" xfId="1" applyNumberFormat="1" applyFont="1" applyFill="1" applyBorder="1" applyAlignment="1">
      <alignment horizont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7" fontId="7" fillId="0" borderId="5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9" fillId="0" borderId="18" xfId="43" applyFont="1" applyBorder="1" applyAlignment="1">
      <alignment horizontal="centerContinuous" vertical="center"/>
    </xf>
    <xf numFmtId="0" fontId="28" fillId="0" borderId="18" xfId="43" applyFont="1" applyBorder="1"/>
    <xf numFmtId="14" fontId="28" fillId="0" borderId="0" xfId="43" applyNumberFormat="1" applyFont="1"/>
    <xf numFmtId="0" fontId="29" fillId="0" borderId="24" xfId="43" applyFont="1" applyBorder="1" applyAlignment="1">
      <alignment horizontal="centerContinuous" vertical="center"/>
    </xf>
    <xf numFmtId="0" fontId="9" fillId="39" borderId="1" xfId="0" applyFont="1" applyFill="1" applyBorder="1" applyAlignment="1">
      <alignment horizontal="center" vertical="center" wrapText="1"/>
    </xf>
    <xf numFmtId="0" fontId="9" fillId="39" borderId="2" xfId="0" applyFont="1" applyFill="1" applyBorder="1" applyAlignment="1">
      <alignment horizontal="center" vertical="center" wrapText="1"/>
    </xf>
    <xf numFmtId="14" fontId="28" fillId="0" borderId="0" xfId="43" applyNumberFormat="1" applyFont="1" applyAlignment="1">
      <alignment horizontal="left"/>
    </xf>
    <xf numFmtId="0" fontId="29" fillId="0" borderId="17" xfId="43" applyFont="1" applyBorder="1" applyAlignment="1">
      <alignment horizontal="centerContinuous" vertical="center"/>
    </xf>
    <xf numFmtId="165" fontId="0" fillId="0" borderId="0" xfId="0" applyNumberFormat="1"/>
    <xf numFmtId="0" fontId="29" fillId="0" borderId="22" xfId="43" applyFont="1" applyBorder="1" applyAlignment="1">
      <alignment horizontal="centerContinuous" vertical="center"/>
    </xf>
    <xf numFmtId="0" fontId="28" fillId="0" borderId="0" xfId="43" applyFont="1"/>
    <xf numFmtId="0" fontId="29" fillId="0" borderId="23" xfId="43" applyFont="1" applyBorder="1" applyAlignment="1">
      <alignment horizontal="centerContinuous" vertical="center"/>
    </xf>
    <xf numFmtId="165" fontId="7" fillId="2" borderId="1" xfId="1" applyNumberFormat="1" applyFont="1" applyFill="1" applyBorder="1" applyAlignment="1">
      <alignment horizontal="center"/>
    </xf>
    <xf numFmtId="0" fontId="28" fillId="0" borderId="18" xfId="43" applyFont="1" applyBorder="1" applyAlignment="1">
      <alignment horizontal="centerContinuous"/>
    </xf>
    <xf numFmtId="165" fontId="7" fillId="0" borderId="1" xfId="0" applyNumberFormat="1" applyFont="1" applyBorder="1" applyAlignment="1">
      <alignment horizontal="center"/>
    </xf>
    <xf numFmtId="0" fontId="28" fillId="0" borderId="22" xfId="43" applyFont="1" applyBorder="1" applyAlignment="1">
      <alignment horizontal="centerContinuous"/>
    </xf>
    <xf numFmtId="0" fontId="28" fillId="0" borderId="19" xfId="43" applyFont="1" applyBorder="1"/>
    <xf numFmtId="0" fontId="28" fillId="0" borderId="15" xfId="43" applyFont="1" applyBorder="1" applyAlignment="1">
      <alignment horizontal="centerContinuous"/>
    </xf>
    <xf numFmtId="0" fontId="28" fillId="0" borderId="16" xfId="43" applyFont="1" applyBorder="1" applyAlignment="1">
      <alignment horizontal="centerContinuous"/>
    </xf>
    <xf numFmtId="0" fontId="28" fillId="0" borderId="20" xfId="43" applyFont="1" applyBorder="1" applyAlignment="1">
      <alignment horizontal="centerContinuous"/>
    </xf>
    <xf numFmtId="0" fontId="28" fillId="0" borderId="19" xfId="43" applyFont="1" applyBorder="1" applyAlignment="1">
      <alignment horizontal="centerContinuous"/>
    </xf>
    <xf numFmtId="0" fontId="29" fillId="0" borderId="0" xfId="43" applyFont="1" applyAlignment="1">
      <alignment horizontal="centerContinuous" vertical="center"/>
    </xf>
    <xf numFmtId="0" fontId="29" fillId="0" borderId="16" xfId="43" applyFont="1" applyBorder="1" applyAlignment="1">
      <alignment horizontal="centerContinuous" vertical="center"/>
    </xf>
    <xf numFmtId="0" fontId="29" fillId="0" borderId="20" xfId="43" applyFont="1" applyBorder="1" applyAlignment="1">
      <alignment horizontal="centerContinuous" vertical="center"/>
    </xf>
    <xf numFmtId="0" fontId="29" fillId="0" borderId="15" xfId="43" applyFont="1" applyBorder="1" applyAlignment="1">
      <alignment horizontal="centerContinuous" vertical="center"/>
    </xf>
    <xf numFmtId="0" fontId="29" fillId="0" borderId="4" xfId="43" applyFont="1" applyBorder="1" applyAlignment="1">
      <alignment horizontal="centerContinuous" vertical="center"/>
    </xf>
    <xf numFmtId="168" fontId="28" fillId="0" borderId="0" xfId="43" applyNumberFormat="1" applyFont="1"/>
    <xf numFmtId="165" fontId="0" fillId="0" borderId="0" xfId="1" applyNumberFormat="1" applyFont="1"/>
    <xf numFmtId="0" fontId="29" fillId="0" borderId="21" xfId="43" applyFont="1" applyBorder="1" applyAlignment="1">
      <alignment horizontal="centerContinuous" vertical="center"/>
    </xf>
    <xf numFmtId="0" fontId="29" fillId="0" borderId="0" xfId="43" applyFont="1"/>
    <xf numFmtId="1" fontId="29" fillId="0" borderId="0" xfId="44" applyNumberFormat="1" applyFont="1" applyAlignment="1">
      <alignment horizontal="center" vertical="center"/>
    </xf>
    <xf numFmtId="164" fontId="29" fillId="0" borderId="0" xfId="43" applyNumberFormat="1" applyFont="1" applyAlignment="1">
      <alignment horizontal="center" vertical="center"/>
    </xf>
    <xf numFmtId="1" fontId="29" fillId="0" borderId="0" xfId="43" applyNumberFormat="1" applyFont="1" applyAlignment="1">
      <alignment horizontal="center"/>
    </xf>
    <xf numFmtId="169" fontId="29" fillId="0" borderId="0" xfId="43" applyNumberFormat="1" applyFont="1" applyAlignment="1">
      <alignment horizontal="right"/>
    </xf>
    <xf numFmtId="1" fontId="28" fillId="0" borderId="0" xfId="43" applyNumberFormat="1" applyFont="1" applyAlignment="1">
      <alignment horizontal="center"/>
    </xf>
    <xf numFmtId="169" fontId="28" fillId="0" borderId="0" xfId="43" applyNumberFormat="1" applyFont="1" applyAlignment="1">
      <alignment horizontal="right"/>
    </xf>
    <xf numFmtId="1" fontId="28" fillId="0" borderId="21" xfId="43" applyNumberFormat="1" applyFont="1" applyBorder="1" applyAlignment="1">
      <alignment horizontal="center"/>
    </xf>
    <xf numFmtId="169" fontId="28" fillId="0" borderId="21" xfId="43" applyNumberFormat="1" applyFont="1" applyBorder="1" applyAlignment="1">
      <alignment horizontal="right"/>
    </xf>
    <xf numFmtId="0" fontId="28" fillId="0" borderId="0" xfId="43" applyFont="1" applyAlignment="1">
      <alignment horizontal="center"/>
    </xf>
    <xf numFmtId="1" fontId="29" fillId="0" borderId="25" xfId="43" applyNumberFormat="1" applyFont="1" applyBorder="1" applyAlignment="1">
      <alignment horizontal="center"/>
    </xf>
    <xf numFmtId="169" fontId="29" fillId="0" borderId="25" xfId="43" applyNumberFormat="1" applyFont="1" applyBorder="1" applyAlignment="1">
      <alignment horizontal="right"/>
    </xf>
    <xf numFmtId="169" fontId="28" fillId="0" borderId="0" xfId="43" applyNumberFormat="1" applyFont="1"/>
    <xf numFmtId="169" fontId="29" fillId="0" borderId="21" xfId="43" applyNumberFormat="1" applyFont="1" applyBorder="1"/>
    <xf numFmtId="169" fontId="28" fillId="0" borderId="21" xfId="43" applyNumberFormat="1" applyFont="1" applyBorder="1"/>
    <xf numFmtId="169" fontId="29" fillId="0" borderId="0" xfId="43" applyNumberFormat="1" applyFont="1"/>
    <xf numFmtId="0" fontId="28" fillId="0" borderId="20" xfId="43" applyFont="1" applyBorder="1"/>
    <xf numFmtId="0" fontId="28" fillId="0" borderId="21" xfId="43" applyFont="1" applyBorder="1"/>
    <xf numFmtId="0" fontId="28" fillId="0" borderId="22" xfId="43" applyFont="1" applyBorder="1"/>
    <xf numFmtId="0" fontId="28" fillId="2" borderId="0" xfId="43" applyFont="1" applyFill="1"/>
    <xf numFmtId="0" fontId="29" fillId="0" borderId="0" xfId="43" applyFont="1" applyAlignment="1">
      <alignment horizontal="center"/>
    </xf>
    <xf numFmtId="1" fontId="29" fillId="0" borderId="0" xfId="44" applyNumberFormat="1" applyFont="1" applyAlignment="1">
      <alignment horizontal="right"/>
    </xf>
    <xf numFmtId="170" fontId="29" fillId="0" borderId="0" xfId="45" applyNumberFormat="1" applyFont="1" applyAlignment="1">
      <alignment horizontal="right"/>
    </xf>
    <xf numFmtId="1" fontId="28" fillId="0" borderId="0" xfId="44" applyNumberFormat="1" applyFont="1" applyAlignment="1">
      <alignment horizontal="right"/>
    </xf>
    <xf numFmtId="170" fontId="28" fillId="0" borderId="0" xfId="45" applyNumberFormat="1" applyFont="1" applyAlignment="1">
      <alignment horizontal="right"/>
    </xf>
    <xf numFmtId="171" fontId="28" fillId="0" borderId="25" xfId="45" applyNumberFormat="1" applyFont="1" applyBorder="1" applyAlignment="1">
      <alignment horizontal="center"/>
    </xf>
    <xf numFmtId="170" fontId="28" fillId="0" borderId="25" xfId="45" applyNumberFormat="1" applyFont="1" applyBorder="1" applyAlignment="1">
      <alignment horizontal="right"/>
    </xf>
    <xf numFmtId="0" fontId="29" fillId="0" borderId="15" xfId="43" applyFont="1" applyBorder="1" applyAlignment="1">
      <alignment horizontal="center" vertical="center"/>
    </xf>
    <xf numFmtId="0" fontId="29" fillId="0" borderId="17" xfId="43" applyFont="1" applyBorder="1" applyAlignment="1">
      <alignment horizontal="center" vertical="center"/>
    </xf>
    <xf numFmtId="0" fontId="29" fillId="0" borderId="16" xfId="43" applyFont="1" applyBorder="1" applyAlignment="1">
      <alignment horizontal="center" vertical="center"/>
    </xf>
    <xf numFmtId="0" fontId="29" fillId="0" borderId="20" xfId="43" applyFont="1" applyBorder="1" applyAlignment="1">
      <alignment horizontal="center" vertical="center"/>
    </xf>
    <xf numFmtId="0" fontId="29" fillId="0" borderId="21" xfId="43" applyFont="1" applyBorder="1" applyAlignment="1">
      <alignment horizontal="center" vertical="center"/>
    </xf>
    <xf numFmtId="0" fontId="29" fillId="0" borderId="22" xfId="43" applyFont="1" applyBorder="1" applyAlignment="1">
      <alignment horizontal="center" vertical="center"/>
    </xf>
    <xf numFmtId="0" fontId="29" fillId="0" borderId="4" xfId="43" applyFont="1" applyBorder="1" applyAlignment="1">
      <alignment horizontal="center" vertical="center"/>
    </xf>
    <xf numFmtId="0" fontId="29" fillId="0" borderId="23" xfId="43" applyFont="1" applyBorder="1" applyAlignment="1">
      <alignment horizontal="center" vertical="center"/>
    </xf>
    <xf numFmtId="0" fontId="30" fillId="0" borderId="0" xfId="43" applyFont="1" applyAlignment="1">
      <alignment horizontal="center" vertical="center" wrapText="1"/>
    </xf>
    <xf numFmtId="0" fontId="29" fillId="0" borderId="18" xfId="43" applyFont="1" applyBorder="1" applyAlignment="1">
      <alignment horizontal="center" vertical="center" wrapText="1"/>
    </xf>
    <xf numFmtId="0" fontId="29" fillId="0" borderId="0" xfId="43" applyFont="1" applyAlignment="1">
      <alignment horizontal="center" vertical="center" wrapText="1"/>
    </xf>
    <xf numFmtId="0" fontId="29" fillId="0" borderId="19" xfId="43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2 2" xfId="45" xr:uid="{90E73A26-AB37-4366-BFC8-FD7790584D9A}"/>
    <cellStyle name="Millares 3" xfId="44" xr:uid="{764C0346-0284-4CDE-9852-B45D8FD73C0D}"/>
    <cellStyle name="Moneda" xfId="1" builtinId="4"/>
    <cellStyle name="Neutral" xfId="9" builtinId="28" customBuiltin="1"/>
    <cellStyle name="Normal" xfId="0" builtinId="0"/>
    <cellStyle name="Normal 2 2" xfId="43" xr:uid="{B58DF922-5707-4451-BEF9-02960E468C96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DE911E-72B6-48B8-9E79-E9915D0C8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F386990-F0F4-459B-9D3B-29AC1F308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2E61994-E6B6-4D3E-B54F-56ECDB1D3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6A2817D-CC4D-4FAC-A9B7-D664AFA0AE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"/>
  <sheetViews>
    <sheetView showGridLines="0" topLeftCell="E1" zoomScale="120" zoomScaleNormal="120" workbookViewId="0">
      <selection activeCell="J9" sqref="J9"/>
    </sheetView>
  </sheetViews>
  <sheetFormatPr baseColWidth="10" defaultColWidth="11.453125" defaultRowHeight="14" x14ac:dyDescent="0.3"/>
  <cols>
    <col min="1" max="1" width="11.81640625" style="2" bestFit="1" customWidth="1"/>
    <col min="2" max="2" width="19.1796875" style="2" bestFit="1" customWidth="1"/>
    <col min="3" max="3" width="8.54296875" style="2" bestFit="1" customWidth="1"/>
    <col min="4" max="4" width="9.81640625" style="2" bestFit="1" customWidth="1"/>
    <col min="5" max="6" width="11.81640625" style="2" bestFit="1" customWidth="1"/>
    <col min="7" max="7" width="16.54296875" style="2" bestFit="1" customWidth="1"/>
    <col min="8" max="8" width="13.54296875" style="2" bestFit="1" customWidth="1"/>
    <col min="9" max="9" width="15.453125" style="2" bestFit="1" customWidth="1"/>
    <col min="10" max="10" width="19" style="2" bestFit="1" customWidth="1"/>
    <col min="11" max="11" width="10" style="2" bestFit="1" customWidth="1"/>
    <col min="12" max="12" width="8.453125" style="2" bestFit="1" customWidth="1"/>
    <col min="13" max="13" width="17.1796875" style="2" customWidth="1"/>
    <col min="14" max="14" width="13.1796875" style="2" bestFit="1" customWidth="1"/>
    <col min="15" max="16384" width="11.453125" style="2"/>
  </cols>
  <sheetData>
    <row r="1" spans="1:14" s="15" customFormat="1" ht="26" x14ac:dyDescent="0.35">
      <c r="A1" s="11" t="s">
        <v>6</v>
      </c>
      <c r="B1" s="11" t="s">
        <v>8</v>
      </c>
      <c r="C1" s="11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12" t="s">
        <v>18</v>
      </c>
      <c r="I1" s="13" t="s">
        <v>20</v>
      </c>
      <c r="J1" s="11" t="s">
        <v>5</v>
      </c>
      <c r="K1" s="14" t="s">
        <v>7</v>
      </c>
      <c r="L1" s="14" t="s">
        <v>9</v>
      </c>
      <c r="M1" s="14" t="s">
        <v>10</v>
      </c>
      <c r="N1" s="14" t="s">
        <v>11</v>
      </c>
    </row>
    <row r="2" spans="1:14" ht="15" customHeight="1" x14ac:dyDescent="0.3">
      <c r="A2" s="1">
        <v>900177280</v>
      </c>
      <c r="B2" s="1" t="s">
        <v>12</v>
      </c>
      <c r="C2" s="1" t="s">
        <v>13</v>
      </c>
      <c r="D2" s="7" t="s">
        <v>19</v>
      </c>
      <c r="E2" s="8">
        <v>45199</v>
      </c>
      <c r="F2" s="8">
        <v>45237</v>
      </c>
      <c r="G2" s="6">
        <v>7934400</v>
      </c>
      <c r="H2" s="6">
        <v>234700</v>
      </c>
      <c r="I2" s="6">
        <v>7370786</v>
      </c>
      <c r="J2" s="6">
        <f t="shared" ref="J2:J5" si="0">G2-H2-I2</f>
        <v>328914</v>
      </c>
      <c r="K2" s="5" t="s">
        <v>14</v>
      </c>
      <c r="L2" s="4" t="s">
        <v>15</v>
      </c>
      <c r="M2" s="3" t="s">
        <v>16</v>
      </c>
      <c r="N2" s="4" t="s">
        <v>17</v>
      </c>
    </row>
    <row r="3" spans="1:14" x14ac:dyDescent="0.3">
      <c r="A3" s="1">
        <v>900177280</v>
      </c>
      <c r="B3" s="1" t="s">
        <v>12</v>
      </c>
      <c r="C3" s="1" t="s">
        <v>13</v>
      </c>
      <c r="D3" s="1" t="s">
        <v>21</v>
      </c>
      <c r="E3" s="8">
        <v>45625</v>
      </c>
      <c r="F3" s="8">
        <v>45628</v>
      </c>
      <c r="G3" s="6">
        <v>8256800</v>
      </c>
      <c r="H3" s="6">
        <v>86590</v>
      </c>
      <c r="I3" s="6">
        <v>1381542</v>
      </c>
      <c r="J3" s="6">
        <f t="shared" si="0"/>
        <v>6788668</v>
      </c>
      <c r="K3" s="3" t="s">
        <v>14</v>
      </c>
      <c r="L3" s="4" t="s">
        <v>15</v>
      </c>
      <c r="M3" s="3" t="s">
        <v>16</v>
      </c>
      <c r="N3" s="4" t="s">
        <v>17</v>
      </c>
    </row>
    <row r="4" spans="1:14" x14ac:dyDescent="0.3">
      <c r="A4" s="1">
        <v>900177280</v>
      </c>
      <c r="B4" s="1" t="s">
        <v>12</v>
      </c>
      <c r="C4" s="1" t="s">
        <v>13</v>
      </c>
      <c r="D4" s="1" t="s">
        <v>22</v>
      </c>
      <c r="E4" s="8">
        <v>45646</v>
      </c>
      <c r="F4" s="8">
        <v>45659</v>
      </c>
      <c r="G4" s="6">
        <v>8689300</v>
      </c>
      <c r="H4" s="6">
        <v>94993</v>
      </c>
      <c r="I4" s="6">
        <v>2520889</v>
      </c>
      <c r="J4" s="6">
        <f t="shared" si="0"/>
        <v>6073418</v>
      </c>
      <c r="K4" s="3" t="s">
        <v>14</v>
      </c>
      <c r="L4" s="4" t="s">
        <v>15</v>
      </c>
      <c r="M4" s="3" t="s">
        <v>16</v>
      </c>
      <c r="N4" s="4" t="s">
        <v>17</v>
      </c>
    </row>
    <row r="5" spans="1:14" x14ac:dyDescent="0.3">
      <c r="A5" s="1">
        <v>900177280</v>
      </c>
      <c r="B5" s="1" t="s">
        <v>12</v>
      </c>
      <c r="C5" s="1" t="s">
        <v>13</v>
      </c>
      <c r="D5" s="1" t="s">
        <v>23</v>
      </c>
      <c r="E5" s="8">
        <v>45688</v>
      </c>
      <c r="F5" s="8">
        <v>45692</v>
      </c>
      <c r="G5" s="6">
        <v>9635100</v>
      </c>
      <c r="H5" s="10">
        <v>79200</v>
      </c>
      <c r="I5" s="6">
        <v>2364588</v>
      </c>
      <c r="J5" s="6">
        <f t="shared" si="0"/>
        <v>7191312</v>
      </c>
      <c r="K5" s="3" t="s">
        <v>14</v>
      </c>
      <c r="L5" s="4" t="s">
        <v>15</v>
      </c>
      <c r="M5" s="3" t="s">
        <v>16</v>
      </c>
      <c r="N5" s="4" t="s">
        <v>17</v>
      </c>
    </row>
    <row r="6" spans="1:14" x14ac:dyDescent="0.3">
      <c r="A6" s="1">
        <v>900177280</v>
      </c>
      <c r="B6" s="1" t="s">
        <v>12</v>
      </c>
      <c r="C6" s="1" t="s">
        <v>13</v>
      </c>
      <c r="D6" s="1" t="s">
        <v>24</v>
      </c>
      <c r="E6" s="8">
        <v>45744</v>
      </c>
      <c r="F6" s="8">
        <v>45721</v>
      </c>
      <c r="G6" s="6">
        <v>10133800</v>
      </c>
      <c r="H6" s="6">
        <v>113197</v>
      </c>
      <c r="I6" s="6">
        <v>0</v>
      </c>
      <c r="J6" s="6">
        <f>G6-H6-I6</f>
        <v>10020603</v>
      </c>
      <c r="K6" s="5" t="s">
        <v>14</v>
      </c>
      <c r="L6" s="4" t="s">
        <v>15</v>
      </c>
      <c r="M6" s="3" t="s">
        <v>16</v>
      </c>
      <c r="N6" s="4" t="s">
        <v>17</v>
      </c>
    </row>
    <row r="7" spans="1:14" x14ac:dyDescent="0.3">
      <c r="A7" s="1">
        <v>900177280</v>
      </c>
      <c r="B7" s="1" t="s">
        <v>12</v>
      </c>
      <c r="C7" s="1" t="s">
        <v>13</v>
      </c>
      <c r="D7" s="1" t="s">
        <v>25</v>
      </c>
      <c r="E7" s="8">
        <v>45744</v>
      </c>
      <c r="F7" s="8">
        <v>45748</v>
      </c>
      <c r="G7" s="6">
        <v>9083000</v>
      </c>
      <c r="H7" s="6">
        <v>81401</v>
      </c>
      <c r="I7" s="6">
        <v>0</v>
      </c>
      <c r="J7" s="6">
        <f>G7-H7-I7</f>
        <v>9001599</v>
      </c>
      <c r="K7" s="5" t="s">
        <v>14</v>
      </c>
      <c r="L7" s="4" t="s">
        <v>15</v>
      </c>
      <c r="M7" s="3" t="s">
        <v>16</v>
      </c>
      <c r="N7" s="4" t="s">
        <v>17</v>
      </c>
    </row>
    <row r="8" spans="1:14" x14ac:dyDescent="0.3">
      <c r="A8" s="1">
        <v>900177280</v>
      </c>
      <c r="B8" s="1" t="s">
        <v>12</v>
      </c>
      <c r="C8" s="1" t="s">
        <v>13</v>
      </c>
      <c r="D8" s="1" t="s">
        <v>26</v>
      </c>
      <c r="E8" s="8">
        <v>45777</v>
      </c>
      <c r="F8" s="8">
        <v>45779</v>
      </c>
      <c r="G8" s="6">
        <v>13574400</v>
      </c>
      <c r="H8" s="6">
        <v>130601</v>
      </c>
      <c r="I8" s="6">
        <v>0</v>
      </c>
      <c r="J8" s="6">
        <f>G8-H8-I8</f>
        <v>13443799</v>
      </c>
      <c r="K8" s="5" t="s">
        <v>14</v>
      </c>
      <c r="L8" s="4" t="s">
        <v>15</v>
      </c>
      <c r="M8" s="3" t="s">
        <v>16</v>
      </c>
      <c r="N8" s="4" t="s">
        <v>17</v>
      </c>
    </row>
    <row r="9" spans="1:14" x14ac:dyDescent="0.3">
      <c r="J9" s="9">
        <f>SUM(J2:J8)</f>
        <v>52848313</v>
      </c>
    </row>
  </sheetData>
  <dataValidations count="1">
    <dataValidation type="whole" operator="greaterThan" allowBlank="1" showInputMessage="1" showErrorMessage="1" errorTitle="DATO ERRADO" error="El valor debe ser diferente de cero" sqref="G1:J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F55"/>
  <sheetViews>
    <sheetView topLeftCell="R1" workbookViewId="0">
      <selection activeCell="S8" sqref="S8"/>
    </sheetView>
  </sheetViews>
  <sheetFormatPr baseColWidth="10" defaultRowHeight="14.5" x14ac:dyDescent="0.35"/>
  <cols>
    <col min="1" max="1" width="8.1796875" bestFit="1" customWidth="1"/>
    <col min="3" max="3" width="6.36328125" bestFit="1" customWidth="1"/>
    <col min="4" max="4" width="6.6328125" bestFit="1" customWidth="1"/>
    <col min="5" max="5" width="8" bestFit="1" customWidth="1"/>
    <col min="11" max="11" width="7.36328125" bestFit="1" customWidth="1"/>
    <col min="12" max="12" width="6.90625" customWidth="1"/>
    <col min="13" max="13" width="9.81640625" customWidth="1"/>
    <col min="14" max="14" width="8.90625" customWidth="1"/>
    <col min="15" max="15" width="14.1796875" customWidth="1"/>
    <col min="16" max="16" width="15.81640625" customWidth="1"/>
    <col min="24" max="24" width="4.54296875" bestFit="1" customWidth="1"/>
    <col min="25" max="25" width="6.7265625" bestFit="1" customWidth="1"/>
    <col min="26" max="27" width="12.7265625" bestFit="1" customWidth="1"/>
    <col min="28" max="29" width="11" bestFit="1" customWidth="1"/>
    <col min="31" max="31" width="12.7265625" bestFit="1" customWidth="1"/>
    <col min="32" max="32" width="11.90625" customWidth="1"/>
    <col min="42" max="42" width="13.81640625" customWidth="1"/>
    <col min="44" max="44" width="13.7265625" customWidth="1"/>
    <col min="46" max="46" width="11.81640625" customWidth="1"/>
    <col min="49" max="49" width="13.36328125" customWidth="1"/>
    <col min="50" max="50" width="13" customWidth="1"/>
    <col min="52" max="52" width="12.7265625" customWidth="1"/>
    <col min="55" max="55" width="12.90625" customWidth="1"/>
    <col min="56" max="56" width="13.453125" customWidth="1"/>
    <col min="58" max="58" width="13.1796875" customWidth="1"/>
  </cols>
  <sheetData>
    <row r="1" spans="1:58" s="26" customFormat="1" ht="10" x14ac:dyDescent="0.2">
      <c r="A1" s="16">
        <v>45777</v>
      </c>
      <c r="B1" s="17"/>
      <c r="C1" s="17"/>
      <c r="D1" s="17"/>
      <c r="E1" s="17"/>
      <c r="F1" s="17"/>
      <c r="G1" s="18"/>
      <c r="H1" s="18"/>
      <c r="I1" s="19">
        <f>+SUBTOTAL(9,I3:I1048576)</f>
        <v>67306800</v>
      </c>
      <c r="J1" s="19">
        <f>+SUBTOTAL(9,J3:J1048576)</f>
        <v>52848313</v>
      </c>
      <c r="K1" s="17"/>
      <c r="L1" s="17"/>
      <c r="M1" s="17"/>
      <c r="N1" s="17"/>
      <c r="O1" s="20">
        <f>+J1-SUM(AL1:AT1)</f>
        <v>0</v>
      </c>
      <c r="P1" s="21"/>
      <c r="Q1" s="22">
        <f>+SUBTOTAL(9,Q3:Q26698)</f>
        <v>27724841</v>
      </c>
      <c r="R1" s="23"/>
      <c r="S1" s="21"/>
      <c r="T1" s="18"/>
      <c r="U1" s="18"/>
      <c r="V1" s="18"/>
      <c r="W1" s="18"/>
      <c r="X1" s="21"/>
      <c r="Y1" s="21"/>
      <c r="Z1" s="22">
        <f t="shared" ref="Z1:AC1" si="0">+SUBTOTAL(9,Z3:Z26698)</f>
        <v>68306800</v>
      </c>
      <c r="AA1" s="22">
        <f t="shared" si="0"/>
        <v>60546100</v>
      </c>
      <c r="AB1" s="22">
        <f t="shared" si="0"/>
        <v>373980</v>
      </c>
      <c r="AC1" s="22">
        <f t="shared" si="0"/>
        <v>608680</v>
      </c>
      <c r="AD1" s="21"/>
      <c r="AE1" s="22">
        <f t="shared" ref="AE1" si="1">+SUBTOTAL(9,AE3:AE26698)</f>
        <v>0</v>
      </c>
      <c r="AF1" s="21"/>
      <c r="AG1" s="21"/>
      <c r="AH1" s="21"/>
      <c r="AI1" s="21"/>
      <c r="AJ1" s="21"/>
      <c r="AK1" s="21"/>
      <c r="AL1" s="22">
        <f t="shared" ref="AL1:AU1" si="2">+SUBTOTAL(9,AL3:AL26698)</f>
        <v>0</v>
      </c>
      <c r="AM1" s="22">
        <f t="shared" si="2"/>
        <v>0</v>
      </c>
      <c r="AN1" s="22">
        <f t="shared" si="2"/>
        <v>0</v>
      </c>
      <c r="AO1" s="22">
        <f t="shared" si="2"/>
        <v>0</v>
      </c>
      <c r="AP1" s="22">
        <f t="shared" si="2"/>
        <v>0</v>
      </c>
      <c r="AQ1" s="22">
        <f t="shared" si="2"/>
        <v>0</v>
      </c>
      <c r="AR1" s="22">
        <f t="shared" si="2"/>
        <v>30402915</v>
      </c>
      <c r="AS1" s="22">
        <f t="shared" si="2"/>
        <v>22445398</v>
      </c>
      <c r="AT1" s="22">
        <f t="shared" si="2"/>
        <v>0</v>
      </c>
      <c r="AU1" s="22">
        <f t="shared" si="2"/>
        <v>8080718</v>
      </c>
      <c r="AV1" s="24"/>
      <c r="AW1" s="24"/>
      <c r="AX1" s="24"/>
      <c r="AY1" s="24"/>
      <c r="AZ1" s="25"/>
    </row>
    <row r="2" spans="1:58" s="26" customFormat="1" ht="30" x14ac:dyDescent="0.2">
      <c r="A2" s="27" t="s">
        <v>6</v>
      </c>
      <c r="B2" s="27" t="s">
        <v>8</v>
      </c>
      <c r="C2" s="27" t="s">
        <v>0</v>
      </c>
      <c r="D2" s="27" t="s">
        <v>1</v>
      </c>
      <c r="E2" s="27" t="s">
        <v>27</v>
      </c>
      <c r="F2" s="27" t="s">
        <v>28</v>
      </c>
      <c r="G2" s="28" t="s">
        <v>2</v>
      </c>
      <c r="H2" s="28" t="s">
        <v>3</v>
      </c>
      <c r="I2" s="29" t="s">
        <v>4</v>
      </c>
      <c r="J2" s="29" t="s">
        <v>5</v>
      </c>
      <c r="K2" s="27" t="s">
        <v>7</v>
      </c>
      <c r="L2" s="27" t="s">
        <v>9</v>
      </c>
      <c r="M2" s="27" t="s">
        <v>10</v>
      </c>
      <c r="N2" s="27" t="s">
        <v>11</v>
      </c>
      <c r="O2" s="30" t="s">
        <v>29</v>
      </c>
      <c r="P2" s="31" t="str">
        <f ca="1">+CONCATENATE("ESTADO EPS ",TEXT(TODAY(),"DD-MM-YYYY"))</f>
        <v>ESTADO EPS 21-05-2025</v>
      </c>
      <c r="Q2" s="32" t="s">
        <v>30</v>
      </c>
      <c r="R2" s="33" t="s">
        <v>31</v>
      </c>
      <c r="S2" s="34" t="s">
        <v>32</v>
      </c>
      <c r="T2" s="35" t="s">
        <v>33</v>
      </c>
      <c r="U2" s="35" t="s">
        <v>34</v>
      </c>
      <c r="V2" s="35" t="s">
        <v>35</v>
      </c>
      <c r="W2" s="35" t="s">
        <v>36</v>
      </c>
      <c r="X2" s="34" t="s">
        <v>37</v>
      </c>
      <c r="Y2" s="34" t="s">
        <v>38</v>
      </c>
      <c r="Z2" s="34" t="s">
        <v>39</v>
      </c>
      <c r="AA2" s="34" t="s">
        <v>40</v>
      </c>
      <c r="AB2" s="34" t="s">
        <v>41</v>
      </c>
      <c r="AC2" s="34" t="s">
        <v>42</v>
      </c>
      <c r="AD2" s="34" t="s">
        <v>45</v>
      </c>
      <c r="AE2" s="36" t="s">
        <v>46</v>
      </c>
      <c r="AF2" s="36" t="s">
        <v>47</v>
      </c>
      <c r="AG2" s="36" t="s">
        <v>48</v>
      </c>
      <c r="AH2" s="36" t="s">
        <v>49</v>
      </c>
      <c r="AI2" s="36" t="s">
        <v>50</v>
      </c>
      <c r="AJ2" s="36" t="s">
        <v>51</v>
      </c>
      <c r="AK2" s="36" t="s">
        <v>52</v>
      </c>
      <c r="AL2" s="37" t="s">
        <v>53</v>
      </c>
      <c r="AM2" s="37" t="s">
        <v>54</v>
      </c>
      <c r="AN2" s="37" t="s">
        <v>55</v>
      </c>
      <c r="AO2" s="37" t="s">
        <v>44</v>
      </c>
      <c r="AP2" s="37" t="s">
        <v>56</v>
      </c>
      <c r="AQ2" s="37" t="s">
        <v>43</v>
      </c>
      <c r="AR2" s="37" t="s">
        <v>57</v>
      </c>
      <c r="AS2" s="37" t="s">
        <v>58</v>
      </c>
      <c r="AT2" s="38" t="s">
        <v>59</v>
      </c>
      <c r="AU2" s="39" t="s">
        <v>60</v>
      </c>
      <c r="AV2" s="39" t="s">
        <v>61</v>
      </c>
      <c r="AW2" s="39" t="s">
        <v>62</v>
      </c>
      <c r="AX2" s="39" t="s">
        <v>63</v>
      </c>
      <c r="AY2" s="39" t="s">
        <v>64</v>
      </c>
      <c r="AZ2" s="40" t="s">
        <v>65</v>
      </c>
      <c r="BA2" s="54" t="s">
        <v>60</v>
      </c>
      <c r="BB2" s="54" t="s">
        <v>61</v>
      </c>
      <c r="BC2" s="54" t="s">
        <v>62</v>
      </c>
      <c r="BD2" s="54" t="s">
        <v>63</v>
      </c>
      <c r="BE2" s="54" t="s">
        <v>64</v>
      </c>
      <c r="BF2" s="53" t="s">
        <v>65</v>
      </c>
    </row>
    <row r="3" spans="1:58" s="26" customFormat="1" ht="10" x14ac:dyDescent="0.2">
      <c r="A3" s="46">
        <v>900177280</v>
      </c>
      <c r="B3" s="44" t="s">
        <v>66</v>
      </c>
      <c r="C3" s="44"/>
      <c r="D3" s="44" t="s">
        <v>19</v>
      </c>
      <c r="E3" s="44" t="s">
        <v>19</v>
      </c>
      <c r="F3" s="42" t="s">
        <v>67</v>
      </c>
      <c r="G3" s="43">
        <v>45199</v>
      </c>
      <c r="H3" s="44">
        <v>45237</v>
      </c>
      <c r="I3" s="45">
        <v>7934400</v>
      </c>
      <c r="J3" s="45">
        <v>328914</v>
      </c>
      <c r="K3" s="46" t="s">
        <v>14</v>
      </c>
      <c r="L3" s="46" t="s">
        <v>15</v>
      </c>
      <c r="M3" s="46" t="s">
        <v>16</v>
      </c>
      <c r="N3" s="46" t="s">
        <v>17</v>
      </c>
      <c r="O3" s="41" t="s">
        <v>87</v>
      </c>
      <c r="P3" s="63" t="s">
        <v>88</v>
      </c>
      <c r="Q3" s="61">
        <v>170226</v>
      </c>
      <c r="R3" s="41">
        <v>1913454559</v>
      </c>
      <c r="S3" s="41" t="s">
        <v>75</v>
      </c>
      <c r="T3" s="48">
        <v>45208</v>
      </c>
      <c r="U3" s="48">
        <v>45237</v>
      </c>
      <c r="V3" s="48">
        <v>45714</v>
      </c>
      <c r="W3" s="48"/>
      <c r="X3" s="46">
        <v>63</v>
      </c>
      <c r="Y3" s="46" t="s">
        <v>83</v>
      </c>
      <c r="Z3" s="47">
        <v>7934400</v>
      </c>
      <c r="AA3" s="47">
        <v>173700</v>
      </c>
      <c r="AB3" s="47">
        <v>0</v>
      </c>
      <c r="AC3" s="47">
        <v>234700</v>
      </c>
      <c r="AD3" s="41" t="s">
        <v>79</v>
      </c>
      <c r="AE3" s="47">
        <v>0</v>
      </c>
      <c r="AF3" s="41"/>
      <c r="AG3" s="41"/>
      <c r="AH3" s="41"/>
      <c r="AI3" s="41" t="s">
        <v>76</v>
      </c>
      <c r="AJ3" s="41"/>
      <c r="AK3" s="41" t="s">
        <v>80</v>
      </c>
      <c r="AL3" s="47">
        <v>0</v>
      </c>
      <c r="AM3" s="47">
        <v>0</v>
      </c>
      <c r="AN3" s="47">
        <v>0</v>
      </c>
      <c r="AO3" s="47">
        <v>0</v>
      </c>
      <c r="AP3" s="47">
        <v>0</v>
      </c>
      <c r="AQ3" s="47">
        <v>0</v>
      </c>
      <c r="AR3" s="45">
        <v>328914</v>
      </c>
      <c r="AS3" s="47">
        <v>0</v>
      </c>
      <c r="AT3" s="47">
        <v>0</v>
      </c>
      <c r="AU3" s="47">
        <v>6699176</v>
      </c>
      <c r="AV3" s="47">
        <v>155214</v>
      </c>
      <c r="AW3" s="41">
        <v>2201507422</v>
      </c>
      <c r="AX3" s="48">
        <v>45418</v>
      </c>
      <c r="AY3" s="41"/>
      <c r="AZ3" s="47">
        <v>0</v>
      </c>
      <c r="BA3" s="47">
        <v>671610</v>
      </c>
      <c r="BB3" s="47"/>
      <c r="BC3" s="41">
        <v>2201491733</v>
      </c>
      <c r="BD3" s="48">
        <v>45373</v>
      </c>
      <c r="BE3" s="41"/>
      <c r="BF3" s="47">
        <v>0</v>
      </c>
    </row>
    <row r="4" spans="1:58" s="26" customFormat="1" ht="10" x14ac:dyDescent="0.2">
      <c r="A4" s="46">
        <v>900177280</v>
      </c>
      <c r="B4" s="44" t="s">
        <v>66</v>
      </c>
      <c r="C4" s="44"/>
      <c r="D4" s="44" t="s">
        <v>21</v>
      </c>
      <c r="E4" s="44" t="s">
        <v>21</v>
      </c>
      <c r="F4" s="42" t="s">
        <v>68</v>
      </c>
      <c r="G4" s="43">
        <v>45625</v>
      </c>
      <c r="H4" s="44">
        <v>45628</v>
      </c>
      <c r="I4" s="45">
        <v>8256800</v>
      </c>
      <c r="J4" s="45">
        <v>6788668</v>
      </c>
      <c r="K4" s="46" t="s">
        <v>14</v>
      </c>
      <c r="L4" s="46" t="s">
        <v>15</v>
      </c>
      <c r="M4" s="46" t="s">
        <v>16</v>
      </c>
      <c r="N4" s="46" t="s">
        <v>17</v>
      </c>
      <c r="O4" s="41" t="s">
        <v>74</v>
      </c>
      <c r="P4" s="63" t="s">
        <v>88</v>
      </c>
      <c r="Q4" s="61">
        <v>6623532</v>
      </c>
      <c r="R4" s="41">
        <v>1222572868</v>
      </c>
      <c r="S4" s="41" t="s">
        <v>75</v>
      </c>
      <c r="T4" s="48">
        <v>45625</v>
      </c>
      <c r="U4" s="48">
        <v>45628</v>
      </c>
      <c r="V4" s="48">
        <v>45652</v>
      </c>
      <c r="W4" s="48"/>
      <c r="X4" s="46">
        <v>125</v>
      </c>
      <c r="Y4" s="46" t="s">
        <v>84</v>
      </c>
      <c r="Z4" s="47">
        <v>8256800</v>
      </c>
      <c r="AA4" s="47">
        <v>8256800</v>
      </c>
      <c r="AB4" s="47">
        <v>86590</v>
      </c>
      <c r="AC4" s="47">
        <v>86590</v>
      </c>
      <c r="AD4" s="41"/>
      <c r="AE4" s="47">
        <v>0</v>
      </c>
      <c r="AF4" s="41"/>
      <c r="AG4" s="41"/>
      <c r="AH4" s="41"/>
      <c r="AI4" s="41" t="s">
        <v>76</v>
      </c>
      <c r="AJ4" s="41"/>
      <c r="AK4" s="41" t="s">
        <v>17</v>
      </c>
      <c r="AL4" s="47">
        <v>0</v>
      </c>
      <c r="AM4" s="47">
        <v>0</v>
      </c>
      <c r="AN4" s="47">
        <v>0</v>
      </c>
      <c r="AO4" s="47">
        <v>0</v>
      </c>
      <c r="AP4" s="47">
        <v>0</v>
      </c>
      <c r="AQ4" s="47">
        <v>0</v>
      </c>
      <c r="AR4" s="45">
        <v>6788668</v>
      </c>
      <c r="AS4" s="47">
        <v>0</v>
      </c>
      <c r="AT4" s="47">
        <v>0</v>
      </c>
      <c r="AU4" s="47">
        <v>1381542</v>
      </c>
      <c r="AV4" s="47">
        <v>28182</v>
      </c>
      <c r="AW4" s="41">
        <v>2201599606</v>
      </c>
      <c r="AX4" s="48">
        <v>45735</v>
      </c>
      <c r="AY4" s="41"/>
      <c r="AZ4" s="47">
        <v>0</v>
      </c>
      <c r="BA4" s="47">
        <v>0</v>
      </c>
      <c r="BB4" s="47"/>
      <c r="BC4" s="41"/>
      <c r="BD4" s="41"/>
      <c r="BE4" s="41"/>
      <c r="BF4" s="47">
        <v>0</v>
      </c>
    </row>
    <row r="5" spans="1:58" s="26" customFormat="1" ht="10" x14ac:dyDescent="0.2">
      <c r="A5" s="46">
        <v>900177280</v>
      </c>
      <c r="B5" s="44" t="s">
        <v>66</v>
      </c>
      <c r="C5" s="44"/>
      <c r="D5" s="44" t="s">
        <v>22</v>
      </c>
      <c r="E5" s="44" t="s">
        <v>22</v>
      </c>
      <c r="F5" s="42" t="s">
        <v>69</v>
      </c>
      <c r="G5" s="43">
        <v>45646</v>
      </c>
      <c r="H5" s="44">
        <v>45659</v>
      </c>
      <c r="I5" s="45">
        <v>8689300</v>
      </c>
      <c r="J5" s="45">
        <v>6073418</v>
      </c>
      <c r="K5" s="46" t="s">
        <v>14</v>
      </c>
      <c r="L5" s="46" t="s">
        <v>15</v>
      </c>
      <c r="M5" s="46" t="s">
        <v>16</v>
      </c>
      <c r="N5" s="46" t="s">
        <v>17</v>
      </c>
      <c r="O5" s="41" t="s">
        <v>74</v>
      </c>
      <c r="P5" s="63" t="s">
        <v>88</v>
      </c>
      <c r="Q5" s="61">
        <v>6879632</v>
      </c>
      <c r="R5" s="41">
        <v>1222573162</v>
      </c>
      <c r="S5" s="41" t="s">
        <v>75</v>
      </c>
      <c r="T5" s="48">
        <v>45646</v>
      </c>
      <c r="U5" s="48">
        <v>45659</v>
      </c>
      <c r="V5" s="48">
        <v>45685</v>
      </c>
      <c r="W5" s="48"/>
      <c r="X5" s="46">
        <v>92</v>
      </c>
      <c r="Y5" s="46" t="s">
        <v>84</v>
      </c>
      <c r="Z5" s="47">
        <v>9689300</v>
      </c>
      <c r="AA5" s="47">
        <v>9689300</v>
      </c>
      <c r="AB5" s="47">
        <v>94993</v>
      </c>
      <c r="AC5" s="47">
        <v>94993</v>
      </c>
      <c r="AD5" s="41"/>
      <c r="AE5" s="47">
        <v>0</v>
      </c>
      <c r="AF5" s="41"/>
      <c r="AG5" s="41"/>
      <c r="AH5" s="41"/>
      <c r="AI5" s="41" t="s">
        <v>76</v>
      </c>
      <c r="AJ5" s="41"/>
      <c r="AK5" s="41" t="s">
        <v>17</v>
      </c>
      <c r="AL5" s="47">
        <v>0</v>
      </c>
      <c r="AM5" s="47">
        <v>0</v>
      </c>
      <c r="AN5" s="47">
        <v>0</v>
      </c>
      <c r="AO5" s="47">
        <v>0</v>
      </c>
      <c r="AP5" s="47">
        <v>0</v>
      </c>
      <c r="AQ5" s="47">
        <v>0</v>
      </c>
      <c r="AR5" s="45">
        <v>6073418</v>
      </c>
      <c r="AS5" s="47">
        <v>0</v>
      </c>
      <c r="AT5" s="47">
        <v>0</v>
      </c>
      <c r="AU5" s="47">
        <v>0</v>
      </c>
      <c r="AV5" s="47">
        <v>0</v>
      </c>
      <c r="AW5" s="41"/>
      <c r="AX5" s="41"/>
      <c r="AY5" s="41"/>
      <c r="AZ5" s="47">
        <v>0</v>
      </c>
      <c r="BA5" s="47">
        <v>0</v>
      </c>
      <c r="BB5" s="47"/>
      <c r="BC5" s="41"/>
      <c r="BD5" s="41"/>
      <c r="BE5" s="41"/>
      <c r="BF5" s="47">
        <v>0</v>
      </c>
    </row>
    <row r="6" spans="1:58" s="26" customFormat="1" ht="10" x14ac:dyDescent="0.2">
      <c r="A6" s="46">
        <v>900177280</v>
      </c>
      <c r="B6" s="44" t="s">
        <v>66</v>
      </c>
      <c r="C6" s="44"/>
      <c r="D6" s="44" t="s">
        <v>23</v>
      </c>
      <c r="E6" s="44" t="s">
        <v>23</v>
      </c>
      <c r="F6" s="42" t="s">
        <v>70</v>
      </c>
      <c r="G6" s="43">
        <v>45688</v>
      </c>
      <c r="H6" s="44">
        <v>45692</v>
      </c>
      <c r="I6" s="45">
        <v>9635100</v>
      </c>
      <c r="J6" s="45">
        <v>7191312</v>
      </c>
      <c r="K6" s="46" t="s">
        <v>14</v>
      </c>
      <c r="L6" s="46" t="s">
        <v>15</v>
      </c>
      <c r="M6" s="46" t="s">
        <v>16</v>
      </c>
      <c r="N6" s="46" t="s">
        <v>17</v>
      </c>
      <c r="O6" s="41" t="s">
        <v>74</v>
      </c>
      <c r="P6" s="63" t="s">
        <v>88</v>
      </c>
      <c r="Q6" s="61">
        <v>6998610</v>
      </c>
      <c r="R6" s="41">
        <v>1222573453</v>
      </c>
      <c r="S6" s="41" t="s">
        <v>75</v>
      </c>
      <c r="T6" s="48">
        <v>45688</v>
      </c>
      <c r="U6" s="48">
        <v>45692</v>
      </c>
      <c r="V6" s="48">
        <v>45698</v>
      </c>
      <c r="W6" s="48"/>
      <c r="X6" s="46">
        <v>79</v>
      </c>
      <c r="Y6" s="46" t="s">
        <v>83</v>
      </c>
      <c r="Z6" s="47">
        <v>9635100</v>
      </c>
      <c r="AA6" s="47">
        <v>9635100</v>
      </c>
      <c r="AB6" s="47">
        <v>79200</v>
      </c>
      <c r="AC6" s="47">
        <v>79200</v>
      </c>
      <c r="AD6" s="41"/>
      <c r="AE6" s="47">
        <v>0</v>
      </c>
      <c r="AF6" s="41"/>
      <c r="AG6" s="41"/>
      <c r="AH6" s="41"/>
      <c r="AI6" s="41" t="s">
        <v>76</v>
      </c>
      <c r="AJ6" s="41"/>
      <c r="AK6" s="41" t="s">
        <v>17</v>
      </c>
      <c r="AL6" s="47">
        <v>0</v>
      </c>
      <c r="AM6" s="47">
        <v>0</v>
      </c>
      <c r="AN6" s="47">
        <v>0</v>
      </c>
      <c r="AO6" s="47">
        <v>0</v>
      </c>
      <c r="AP6" s="47">
        <v>0</v>
      </c>
      <c r="AQ6" s="47">
        <v>0</v>
      </c>
      <c r="AR6" s="45">
        <v>7191312</v>
      </c>
      <c r="AS6" s="47">
        <v>0</v>
      </c>
      <c r="AT6" s="47">
        <v>0</v>
      </c>
      <c r="AU6" s="47">
        <v>0</v>
      </c>
      <c r="AV6" s="47">
        <v>0</v>
      </c>
      <c r="AW6" s="41"/>
      <c r="AX6" s="41"/>
      <c r="AY6" s="41"/>
      <c r="AZ6" s="47">
        <v>0</v>
      </c>
      <c r="BA6" s="47">
        <v>0</v>
      </c>
      <c r="BB6" s="47"/>
      <c r="BC6" s="41"/>
      <c r="BD6" s="41"/>
      <c r="BE6" s="41"/>
      <c r="BF6" s="47">
        <v>0</v>
      </c>
    </row>
    <row r="7" spans="1:58" s="26" customFormat="1" ht="10" x14ac:dyDescent="0.2">
      <c r="A7" s="46">
        <v>900177280</v>
      </c>
      <c r="B7" s="44" t="s">
        <v>66</v>
      </c>
      <c r="C7" s="44"/>
      <c r="D7" s="44" t="s">
        <v>24</v>
      </c>
      <c r="E7" s="44" t="s">
        <v>24</v>
      </c>
      <c r="F7" s="42" t="s">
        <v>71</v>
      </c>
      <c r="G7" s="43">
        <v>45744</v>
      </c>
      <c r="H7" s="44">
        <v>45721</v>
      </c>
      <c r="I7" s="45">
        <v>10133800</v>
      </c>
      <c r="J7" s="45">
        <v>10020603</v>
      </c>
      <c r="K7" s="46" t="s">
        <v>14</v>
      </c>
      <c r="L7" s="46" t="s">
        <v>15</v>
      </c>
      <c r="M7" s="46" t="s">
        <v>16</v>
      </c>
      <c r="N7" s="46" t="s">
        <v>17</v>
      </c>
      <c r="O7" s="41" t="e">
        <v>#N/A</v>
      </c>
      <c r="P7" s="63" t="s">
        <v>88</v>
      </c>
      <c r="Q7" s="61">
        <v>7052841</v>
      </c>
      <c r="R7" s="41">
        <v>1222583743</v>
      </c>
      <c r="S7" s="41" t="s">
        <v>75</v>
      </c>
      <c r="T7" s="48">
        <v>45716</v>
      </c>
      <c r="U7" s="48">
        <v>45721</v>
      </c>
      <c r="V7" s="48">
        <v>45749</v>
      </c>
      <c r="W7" s="48"/>
      <c r="X7" s="46">
        <v>28</v>
      </c>
      <c r="Y7" s="46" t="s">
        <v>85</v>
      </c>
      <c r="Z7" s="47">
        <v>10133800</v>
      </c>
      <c r="AA7" s="47">
        <v>10133800</v>
      </c>
      <c r="AB7" s="47">
        <v>113197</v>
      </c>
      <c r="AC7" s="47">
        <v>113197</v>
      </c>
      <c r="AD7" s="41"/>
      <c r="AE7" s="47">
        <v>0</v>
      </c>
      <c r="AF7" s="41"/>
      <c r="AG7" s="41"/>
      <c r="AH7" s="41"/>
      <c r="AI7" s="41" t="s">
        <v>76</v>
      </c>
      <c r="AJ7" s="41"/>
      <c r="AK7" s="41" t="s">
        <v>17</v>
      </c>
      <c r="AL7" s="47">
        <v>0</v>
      </c>
      <c r="AM7" s="47">
        <v>0</v>
      </c>
      <c r="AN7" s="47">
        <v>0</v>
      </c>
      <c r="AO7" s="47">
        <v>0</v>
      </c>
      <c r="AP7" s="47">
        <v>0</v>
      </c>
      <c r="AQ7" s="47">
        <v>0</v>
      </c>
      <c r="AR7" s="45">
        <v>10020603</v>
      </c>
      <c r="AS7" s="47">
        <v>0</v>
      </c>
      <c r="AT7" s="47">
        <v>0</v>
      </c>
      <c r="AU7" s="47">
        <v>0</v>
      </c>
      <c r="AV7" s="47">
        <v>0</v>
      </c>
      <c r="AW7" s="41"/>
      <c r="AX7" s="41"/>
      <c r="AY7" s="41"/>
      <c r="AZ7" s="47">
        <v>0</v>
      </c>
      <c r="BA7" s="47">
        <v>0</v>
      </c>
      <c r="BB7" s="47"/>
      <c r="BC7" s="41"/>
      <c r="BD7" s="41"/>
      <c r="BE7" s="41"/>
      <c r="BF7" s="47">
        <v>0</v>
      </c>
    </row>
    <row r="8" spans="1:58" s="26" customFormat="1" ht="10" x14ac:dyDescent="0.2">
      <c r="A8" s="46">
        <v>900177280</v>
      </c>
      <c r="B8" s="44" t="s">
        <v>66</v>
      </c>
      <c r="C8" s="44"/>
      <c r="D8" s="44" t="s">
        <v>25</v>
      </c>
      <c r="E8" s="44" t="s">
        <v>25</v>
      </c>
      <c r="F8" s="42" t="s">
        <v>72</v>
      </c>
      <c r="G8" s="43">
        <v>45744</v>
      </c>
      <c r="H8" s="44">
        <v>45748</v>
      </c>
      <c r="I8" s="45">
        <v>9083000</v>
      </c>
      <c r="J8" s="45">
        <v>9001599</v>
      </c>
      <c r="K8" s="46" t="s">
        <v>14</v>
      </c>
      <c r="L8" s="46" t="s">
        <v>15</v>
      </c>
      <c r="M8" s="46" t="s">
        <v>16</v>
      </c>
      <c r="N8" s="46" t="s">
        <v>17</v>
      </c>
      <c r="O8" s="41" t="e">
        <v>#N/A</v>
      </c>
      <c r="P8" s="41" t="s">
        <v>82</v>
      </c>
      <c r="Q8" s="61">
        <v>0</v>
      </c>
      <c r="R8" s="41"/>
      <c r="S8" s="41" t="s">
        <v>77</v>
      </c>
      <c r="T8" s="48">
        <v>45744</v>
      </c>
      <c r="U8" s="48">
        <v>45748</v>
      </c>
      <c r="V8" s="48"/>
      <c r="W8" s="48"/>
      <c r="X8" s="46">
        <v>29</v>
      </c>
      <c r="Y8" s="46" t="s">
        <v>85</v>
      </c>
      <c r="Z8" s="47">
        <v>9083000</v>
      </c>
      <c r="AA8" s="47">
        <v>9083000</v>
      </c>
      <c r="AB8" s="47">
        <v>0</v>
      </c>
      <c r="AC8" s="47">
        <v>0</v>
      </c>
      <c r="AD8" s="41" t="s">
        <v>78</v>
      </c>
      <c r="AE8" s="47">
        <v>0</v>
      </c>
      <c r="AF8" s="41"/>
      <c r="AG8" s="41"/>
      <c r="AH8" s="41"/>
      <c r="AI8" s="41" t="s">
        <v>76</v>
      </c>
      <c r="AJ8" s="41"/>
      <c r="AK8" s="41"/>
      <c r="AL8" s="47">
        <v>0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5">
        <v>9001599</v>
      </c>
      <c r="AT8" s="47">
        <v>0</v>
      </c>
      <c r="AU8" s="47">
        <v>0</v>
      </c>
      <c r="AV8" s="47">
        <v>0</v>
      </c>
      <c r="AW8" s="41"/>
      <c r="AX8" s="41"/>
      <c r="AY8" s="41"/>
      <c r="AZ8" s="47">
        <v>0</v>
      </c>
      <c r="BA8" s="47">
        <v>0</v>
      </c>
      <c r="BB8" s="47"/>
      <c r="BC8" s="41"/>
      <c r="BD8" s="41"/>
      <c r="BE8" s="41"/>
      <c r="BF8" s="47">
        <v>0</v>
      </c>
    </row>
    <row r="9" spans="1:58" s="26" customFormat="1" ht="10" x14ac:dyDescent="0.2">
      <c r="A9" s="46">
        <v>900177280</v>
      </c>
      <c r="B9" s="44" t="s">
        <v>66</v>
      </c>
      <c r="C9" s="44"/>
      <c r="D9" s="44" t="s">
        <v>26</v>
      </c>
      <c r="E9" s="44" t="s">
        <v>26</v>
      </c>
      <c r="F9" s="42" t="s">
        <v>73</v>
      </c>
      <c r="G9" s="43">
        <v>45777</v>
      </c>
      <c r="H9" s="44">
        <v>45779</v>
      </c>
      <c r="I9" s="45">
        <v>13574400</v>
      </c>
      <c r="J9" s="45">
        <v>13443799</v>
      </c>
      <c r="K9" s="46" t="s">
        <v>14</v>
      </c>
      <c r="L9" s="46" t="s">
        <v>15</v>
      </c>
      <c r="M9" s="46" t="s">
        <v>16</v>
      </c>
      <c r="N9" s="46" t="s">
        <v>17</v>
      </c>
      <c r="O9" s="41" t="e">
        <v>#N/A</v>
      </c>
      <c r="P9" s="41" t="s">
        <v>82</v>
      </c>
      <c r="Q9" s="61">
        <v>0</v>
      </c>
      <c r="R9" s="41"/>
      <c r="S9" s="41" t="s">
        <v>77</v>
      </c>
      <c r="T9" s="48">
        <v>45777</v>
      </c>
      <c r="U9" s="48">
        <v>45779</v>
      </c>
      <c r="V9" s="48"/>
      <c r="W9" s="48"/>
      <c r="X9" s="46">
        <v>-2</v>
      </c>
      <c r="Y9" s="46" t="s">
        <v>86</v>
      </c>
      <c r="Z9" s="47">
        <v>13574400</v>
      </c>
      <c r="AA9" s="47">
        <v>13574400</v>
      </c>
      <c r="AB9" s="47">
        <v>0</v>
      </c>
      <c r="AC9" s="47">
        <v>0</v>
      </c>
      <c r="AD9" s="41" t="s">
        <v>81</v>
      </c>
      <c r="AE9" s="47">
        <v>0</v>
      </c>
      <c r="AF9" s="41"/>
      <c r="AG9" s="41"/>
      <c r="AH9" s="41"/>
      <c r="AI9" s="41" t="s">
        <v>76</v>
      </c>
      <c r="AJ9" s="41"/>
      <c r="AK9" s="41"/>
      <c r="AL9" s="47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5">
        <v>13443799</v>
      </c>
      <c r="AT9" s="47">
        <v>0</v>
      </c>
      <c r="AU9" s="47">
        <v>0</v>
      </c>
      <c r="AV9" s="47">
        <v>0</v>
      </c>
      <c r="AW9" s="41"/>
      <c r="AX9" s="41"/>
      <c r="AY9" s="41"/>
      <c r="AZ9" s="47">
        <v>0</v>
      </c>
      <c r="BA9" s="47">
        <v>0</v>
      </c>
      <c r="BB9" s="47"/>
      <c r="BC9" s="41"/>
      <c r="BD9" s="41"/>
      <c r="BE9" s="41"/>
      <c r="BF9" s="47">
        <v>0</v>
      </c>
    </row>
    <row r="16" spans="1:58" x14ac:dyDescent="0.35">
      <c r="AX16" s="76"/>
    </row>
    <row r="17" spans="50:50" x14ac:dyDescent="0.35">
      <c r="AX17" s="76"/>
    </row>
    <row r="18" spans="50:50" x14ac:dyDescent="0.35">
      <c r="AX18" s="76"/>
    </row>
    <row r="19" spans="50:50" x14ac:dyDescent="0.35">
      <c r="AX19" s="76"/>
    </row>
    <row r="20" spans="50:50" x14ac:dyDescent="0.35">
      <c r="AX20" s="76"/>
    </row>
    <row r="21" spans="50:50" x14ac:dyDescent="0.35">
      <c r="AX21" s="76"/>
    </row>
    <row r="22" spans="50:50" x14ac:dyDescent="0.35">
      <c r="AX22" s="76"/>
    </row>
    <row r="23" spans="50:50" x14ac:dyDescent="0.35">
      <c r="AX23" s="76"/>
    </row>
    <row r="24" spans="50:50" x14ac:dyDescent="0.35">
      <c r="AX24" s="76"/>
    </row>
    <row r="25" spans="50:50" x14ac:dyDescent="0.35">
      <c r="AX25" s="76"/>
    </row>
    <row r="26" spans="50:50" x14ac:dyDescent="0.35">
      <c r="AX26" s="76"/>
    </row>
    <row r="27" spans="50:50" x14ac:dyDescent="0.35">
      <c r="AX27" s="76"/>
    </row>
    <row r="28" spans="50:50" x14ac:dyDescent="0.35">
      <c r="AX28" s="76"/>
    </row>
    <row r="29" spans="50:50" x14ac:dyDescent="0.35">
      <c r="AX29" s="76"/>
    </row>
    <row r="30" spans="50:50" x14ac:dyDescent="0.35">
      <c r="AX30" s="76"/>
    </row>
    <row r="31" spans="50:50" x14ac:dyDescent="0.35">
      <c r="AX31" s="76"/>
    </row>
    <row r="32" spans="50:50" x14ac:dyDescent="0.35">
      <c r="AX32" s="76"/>
    </row>
    <row r="33" spans="50:50" x14ac:dyDescent="0.35">
      <c r="AX33" s="76"/>
    </row>
    <row r="34" spans="50:50" x14ac:dyDescent="0.35">
      <c r="AX34" s="76"/>
    </row>
    <row r="35" spans="50:50" x14ac:dyDescent="0.35">
      <c r="AX35" s="76"/>
    </row>
    <row r="36" spans="50:50" x14ac:dyDescent="0.35">
      <c r="AX36" s="76"/>
    </row>
    <row r="37" spans="50:50" x14ac:dyDescent="0.35">
      <c r="AX37" s="76"/>
    </row>
    <row r="38" spans="50:50" x14ac:dyDescent="0.35">
      <c r="AX38" s="76"/>
    </row>
    <row r="39" spans="50:50" x14ac:dyDescent="0.35">
      <c r="AX39" s="76"/>
    </row>
    <row r="40" spans="50:50" x14ac:dyDescent="0.35">
      <c r="AX40" s="76"/>
    </row>
    <row r="41" spans="50:50" x14ac:dyDescent="0.35">
      <c r="AX41" s="76"/>
    </row>
    <row r="42" spans="50:50" x14ac:dyDescent="0.35">
      <c r="AX42" s="76"/>
    </row>
    <row r="43" spans="50:50" x14ac:dyDescent="0.35">
      <c r="AX43" s="76"/>
    </row>
    <row r="44" spans="50:50" x14ac:dyDescent="0.35">
      <c r="AX44" s="76"/>
    </row>
    <row r="45" spans="50:50" x14ac:dyDescent="0.35">
      <c r="AX45" s="76"/>
    </row>
    <row r="46" spans="50:50" x14ac:dyDescent="0.35">
      <c r="AX46" s="76"/>
    </row>
    <row r="47" spans="50:50" x14ac:dyDescent="0.35">
      <c r="AX47" s="76"/>
    </row>
    <row r="48" spans="50:50" x14ac:dyDescent="0.35">
      <c r="AX48" s="76"/>
    </row>
    <row r="49" spans="50:50" x14ac:dyDescent="0.35">
      <c r="AX49" s="76"/>
    </row>
    <row r="50" spans="50:50" x14ac:dyDescent="0.35">
      <c r="AX50" s="76"/>
    </row>
    <row r="51" spans="50:50" x14ac:dyDescent="0.35">
      <c r="AX51" s="76"/>
    </row>
    <row r="52" spans="50:50" x14ac:dyDescent="0.35">
      <c r="AX52" s="76"/>
    </row>
    <row r="53" spans="50:50" x14ac:dyDescent="0.35">
      <c r="AX53" s="76"/>
    </row>
    <row r="54" spans="50:50" x14ac:dyDescent="0.35">
      <c r="AX54" s="76"/>
    </row>
    <row r="55" spans="50:50" x14ac:dyDescent="0.35">
      <c r="AX55" s="57"/>
    </row>
  </sheetData>
  <protectedRanges>
    <protectedRange algorithmName="SHA-512" hashValue="9+ah9tJAD1d4FIK7boMSAp9ZhkqWOsKcliwsS35JSOsk0Aea+c/2yFVjBeVDsv7trYxT+iUP9dPVCIbjcjaMoQ==" saltValue="Z7GArlXd1BdcXotzmJqK/w==" spinCount="100000" sqref="A3:B9" name="Rango1_25_6"/>
  </protectedRanges>
  <conditionalFormatting sqref="E1">
    <cfRule type="duplicateValues" dxfId="1" priority="4"/>
  </conditionalFormatting>
  <conditionalFormatting sqref="E2">
    <cfRule type="duplicateValues" dxfId="0" priority="5"/>
  </conditionalFormatting>
  <dataValidations count="1">
    <dataValidation type="whole" operator="greaterThan" allowBlank="1" showInputMessage="1" showErrorMessage="1" errorTitle="DATO ERRADO" error="El valor debe ser diferente de cero" sqref="J3:K9 AR3:AR7 AS8:AS9" xr:uid="{B0A44815-C885-4F05-872A-746D5AF19322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7DFB2-BA36-4087-9A8C-EE8BB31565EE}">
  <dimension ref="B1:J42"/>
  <sheetViews>
    <sheetView showGridLines="0" tabSelected="1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59" customWidth="1"/>
    <col min="2" max="2" width="10.90625" style="59"/>
    <col min="3" max="3" width="17.54296875" style="59" customWidth="1"/>
    <col min="4" max="4" width="11.54296875" style="59" customWidth="1"/>
    <col min="5" max="8" width="10.90625" style="59"/>
    <col min="9" max="9" width="22.54296875" style="59" customWidth="1"/>
    <col min="10" max="10" width="14" style="59" customWidth="1"/>
    <col min="11" max="11" width="1.81640625" style="59" customWidth="1"/>
    <col min="12" max="16384" width="10.90625" style="59"/>
  </cols>
  <sheetData>
    <row r="1" spans="2:10" ht="6" customHeight="1" thickBot="1" x14ac:dyDescent="0.3"/>
    <row r="2" spans="2:10" ht="19.5" customHeight="1" x14ac:dyDescent="0.25">
      <c r="B2" s="66"/>
      <c r="C2" s="67"/>
      <c r="D2" s="105" t="s">
        <v>89</v>
      </c>
      <c r="E2" s="106"/>
      <c r="F2" s="106"/>
      <c r="G2" s="106"/>
      <c r="H2" s="106"/>
      <c r="I2" s="107"/>
      <c r="J2" s="111" t="s">
        <v>90</v>
      </c>
    </row>
    <row r="3" spans="2:10" ht="15.75" customHeight="1" thickBot="1" x14ac:dyDescent="0.3">
      <c r="B3" s="62"/>
      <c r="C3" s="69"/>
      <c r="D3" s="108"/>
      <c r="E3" s="109"/>
      <c r="F3" s="109"/>
      <c r="G3" s="109"/>
      <c r="H3" s="109"/>
      <c r="I3" s="110"/>
      <c r="J3" s="112"/>
    </row>
    <row r="4" spans="2:10" ht="13" x14ac:dyDescent="0.25">
      <c r="B4" s="62"/>
      <c r="C4" s="69"/>
      <c r="D4" s="73"/>
      <c r="E4" s="56"/>
      <c r="F4" s="56"/>
      <c r="G4" s="56"/>
      <c r="H4" s="56"/>
      <c r="I4" s="71"/>
      <c r="J4" s="74"/>
    </row>
    <row r="5" spans="2:10" ht="13" x14ac:dyDescent="0.25">
      <c r="B5" s="62"/>
      <c r="C5" s="69"/>
      <c r="D5" s="49" t="s">
        <v>91</v>
      </c>
      <c r="E5" s="70"/>
      <c r="F5" s="70"/>
      <c r="G5" s="70"/>
      <c r="H5" s="70"/>
      <c r="I5" s="52"/>
      <c r="J5" s="52" t="s">
        <v>92</v>
      </c>
    </row>
    <row r="6" spans="2:10" ht="13.5" thickBot="1" x14ac:dyDescent="0.3">
      <c r="B6" s="68"/>
      <c r="C6" s="64"/>
      <c r="D6" s="72"/>
      <c r="E6" s="77"/>
      <c r="F6" s="77"/>
      <c r="G6" s="77"/>
      <c r="H6" s="77"/>
      <c r="I6" s="58"/>
      <c r="J6" s="60"/>
    </row>
    <row r="7" spans="2:10" x14ac:dyDescent="0.25">
      <c r="B7" s="50"/>
      <c r="J7" s="65"/>
    </row>
    <row r="8" spans="2:10" x14ac:dyDescent="0.25">
      <c r="B8" s="50"/>
      <c r="J8" s="65"/>
    </row>
    <row r="9" spans="2:10" x14ac:dyDescent="0.25">
      <c r="B9" s="50"/>
      <c r="C9" s="59" t="str">
        <f ca="1">+CONCATENATE("Santiago de Cali, ",TEXT(TODAY(),"MMMM DD YYYY"))</f>
        <v>Santiago de Cali, mayo 21 2025</v>
      </c>
      <c r="J9" s="65"/>
    </row>
    <row r="10" spans="2:10" ht="13" x14ac:dyDescent="0.3">
      <c r="B10" s="50"/>
      <c r="C10" s="78"/>
      <c r="E10" s="51"/>
      <c r="H10" s="75"/>
      <c r="J10" s="65"/>
    </row>
    <row r="11" spans="2:10" x14ac:dyDescent="0.25">
      <c r="B11" s="50"/>
      <c r="J11" s="65"/>
    </row>
    <row r="12" spans="2:10" ht="13" x14ac:dyDescent="0.3">
      <c r="B12" s="50"/>
      <c r="C12" s="78" t="s">
        <v>119</v>
      </c>
      <c r="J12" s="65"/>
    </row>
    <row r="13" spans="2:10" ht="13" x14ac:dyDescent="0.3">
      <c r="B13" s="50"/>
      <c r="C13" s="78" t="s">
        <v>120</v>
      </c>
      <c r="J13" s="65"/>
    </row>
    <row r="14" spans="2:10" x14ac:dyDescent="0.25">
      <c r="B14" s="50"/>
      <c r="J14" s="65"/>
    </row>
    <row r="15" spans="2:10" x14ac:dyDescent="0.25">
      <c r="B15" s="50"/>
      <c r="C15" s="59" t="s">
        <v>121</v>
      </c>
      <c r="J15" s="65"/>
    </row>
    <row r="16" spans="2:10" x14ac:dyDescent="0.25">
      <c r="B16" s="50"/>
      <c r="C16" s="55"/>
      <c r="J16" s="65"/>
    </row>
    <row r="17" spans="2:10" ht="13" x14ac:dyDescent="0.25">
      <c r="B17" s="50"/>
      <c r="C17" s="59" t="s">
        <v>122</v>
      </c>
      <c r="D17" s="51"/>
      <c r="H17" s="79" t="s">
        <v>93</v>
      </c>
      <c r="I17" s="80" t="s">
        <v>94</v>
      </c>
      <c r="J17" s="65"/>
    </row>
    <row r="18" spans="2:10" ht="13" x14ac:dyDescent="0.3">
      <c r="B18" s="50"/>
      <c r="C18" s="78" t="s">
        <v>95</v>
      </c>
      <c r="D18" s="78"/>
      <c r="E18" s="78"/>
      <c r="F18" s="78"/>
      <c r="H18" s="81">
        <v>7</v>
      </c>
      <c r="I18" s="82">
        <v>52848313</v>
      </c>
      <c r="J18" s="65"/>
    </row>
    <row r="19" spans="2:10" x14ac:dyDescent="0.25">
      <c r="B19" s="50"/>
      <c r="C19" s="59" t="s">
        <v>96</v>
      </c>
      <c r="H19" s="83">
        <v>0</v>
      </c>
      <c r="I19" s="84">
        <v>0</v>
      </c>
      <c r="J19" s="65"/>
    </row>
    <row r="20" spans="2:10" x14ac:dyDescent="0.25">
      <c r="B20" s="50"/>
      <c r="C20" s="59" t="s">
        <v>97</v>
      </c>
      <c r="H20" s="83">
        <v>0</v>
      </c>
      <c r="I20" s="84">
        <v>0</v>
      </c>
      <c r="J20" s="65"/>
    </row>
    <row r="21" spans="2:10" x14ac:dyDescent="0.25">
      <c r="B21" s="50"/>
      <c r="C21" s="59" t="s">
        <v>98</v>
      </c>
      <c r="H21" s="83">
        <v>0</v>
      </c>
      <c r="I21" s="84">
        <v>0</v>
      </c>
      <c r="J21" s="65"/>
    </row>
    <row r="22" spans="2:10" x14ac:dyDescent="0.25">
      <c r="B22" s="50"/>
      <c r="C22" s="59" t="s">
        <v>99</v>
      </c>
      <c r="H22" s="83">
        <v>0</v>
      </c>
      <c r="I22" s="84">
        <v>0</v>
      </c>
      <c r="J22" s="65"/>
    </row>
    <row r="23" spans="2:10" x14ac:dyDescent="0.25">
      <c r="B23" s="50"/>
      <c r="C23" s="59" t="s">
        <v>100</v>
      </c>
      <c r="H23" s="83">
        <v>0</v>
      </c>
      <c r="I23" s="84">
        <v>0</v>
      </c>
      <c r="J23" s="65"/>
    </row>
    <row r="24" spans="2:10" ht="13" thickBot="1" x14ac:dyDescent="0.3">
      <c r="B24" s="50"/>
      <c r="C24" s="59" t="s">
        <v>101</v>
      </c>
      <c r="H24" s="85">
        <v>0</v>
      </c>
      <c r="I24" s="86">
        <v>0</v>
      </c>
      <c r="J24" s="65"/>
    </row>
    <row r="25" spans="2:10" ht="13" x14ac:dyDescent="0.3">
      <c r="B25" s="50"/>
      <c r="C25" s="78" t="s">
        <v>102</v>
      </c>
      <c r="D25" s="78"/>
      <c r="E25" s="78"/>
      <c r="F25" s="78"/>
      <c r="H25" s="81">
        <f>H19+H20+H21+H22+H24+H23</f>
        <v>0</v>
      </c>
      <c r="I25" s="82">
        <f>I19+I20+I21+I22+I24+I23</f>
        <v>0</v>
      </c>
      <c r="J25" s="65"/>
    </row>
    <row r="26" spans="2:10" x14ac:dyDescent="0.25">
      <c r="B26" s="50"/>
      <c r="C26" s="59" t="s">
        <v>103</v>
      </c>
      <c r="H26" s="83">
        <v>5</v>
      </c>
      <c r="I26" s="84">
        <v>30402915</v>
      </c>
      <c r="J26" s="65"/>
    </row>
    <row r="27" spans="2:10" ht="13" thickBot="1" x14ac:dyDescent="0.3">
      <c r="B27" s="50"/>
      <c r="C27" s="59" t="s">
        <v>58</v>
      </c>
      <c r="H27" s="85">
        <v>2</v>
      </c>
      <c r="I27" s="86">
        <v>22445398</v>
      </c>
      <c r="J27" s="65"/>
    </row>
    <row r="28" spans="2:10" ht="13" x14ac:dyDescent="0.3">
      <c r="B28" s="50"/>
      <c r="C28" s="78" t="s">
        <v>104</v>
      </c>
      <c r="D28" s="78"/>
      <c r="E28" s="78"/>
      <c r="F28" s="78"/>
      <c r="H28" s="81">
        <f>H26+H27</f>
        <v>7</v>
      </c>
      <c r="I28" s="82">
        <f>I26+I27</f>
        <v>52848313</v>
      </c>
      <c r="J28" s="65"/>
    </row>
    <row r="29" spans="2:10" ht="13.5" thickBot="1" x14ac:dyDescent="0.35">
      <c r="B29" s="50"/>
      <c r="C29" s="59" t="s">
        <v>105</v>
      </c>
      <c r="D29" s="78"/>
      <c r="E29" s="78"/>
      <c r="F29" s="78"/>
      <c r="H29" s="85">
        <v>0</v>
      </c>
      <c r="I29" s="86">
        <v>0</v>
      </c>
      <c r="J29" s="65"/>
    </row>
    <row r="30" spans="2:10" ht="13" x14ac:dyDescent="0.3">
      <c r="B30" s="50"/>
      <c r="C30" s="78" t="s">
        <v>106</v>
      </c>
      <c r="D30" s="78"/>
      <c r="E30" s="78"/>
      <c r="F30" s="78"/>
      <c r="H30" s="83">
        <f>H29</f>
        <v>0</v>
      </c>
      <c r="I30" s="84">
        <f>I29</f>
        <v>0</v>
      </c>
      <c r="J30" s="65"/>
    </row>
    <row r="31" spans="2:10" ht="13" x14ac:dyDescent="0.3">
      <c r="B31" s="50"/>
      <c r="C31" s="78"/>
      <c r="D31" s="78"/>
      <c r="E31" s="78"/>
      <c r="F31" s="78"/>
      <c r="H31" s="87"/>
      <c r="I31" s="82"/>
      <c r="J31" s="65"/>
    </row>
    <row r="32" spans="2:10" ht="13.5" thickBot="1" x14ac:dyDescent="0.35">
      <c r="B32" s="50"/>
      <c r="C32" s="78" t="s">
        <v>107</v>
      </c>
      <c r="D32" s="78"/>
      <c r="H32" s="88">
        <f>H25+H28+H30</f>
        <v>7</v>
      </c>
      <c r="I32" s="89">
        <f>I25+I28+I30</f>
        <v>52848313</v>
      </c>
      <c r="J32" s="65"/>
    </row>
    <row r="33" spans="2:10" ht="13.5" thickTop="1" x14ac:dyDescent="0.3">
      <c r="B33" s="50"/>
      <c r="C33" s="78"/>
      <c r="D33" s="78"/>
      <c r="H33" s="90">
        <f>+H18-H32</f>
        <v>0</v>
      </c>
      <c r="I33" s="84">
        <f>+I18-I32</f>
        <v>0</v>
      </c>
      <c r="J33" s="65"/>
    </row>
    <row r="34" spans="2:10" x14ac:dyDescent="0.25">
      <c r="B34" s="50"/>
      <c r="G34" s="90"/>
      <c r="H34" s="90"/>
      <c r="I34" s="90"/>
      <c r="J34" s="65"/>
    </row>
    <row r="35" spans="2:10" x14ac:dyDescent="0.25">
      <c r="B35" s="50"/>
      <c r="G35" s="90"/>
      <c r="H35" s="90"/>
      <c r="I35" s="90"/>
      <c r="J35" s="65"/>
    </row>
    <row r="36" spans="2:10" ht="13" x14ac:dyDescent="0.3">
      <c r="B36" s="50"/>
      <c r="C36" s="78"/>
      <c r="G36" s="90"/>
      <c r="H36" s="90"/>
      <c r="I36" s="90"/>
      <c r="J36" s="65"/>
    </row>
    <row r="37" spans="2:10" ht="13.5" thickBot="1" x14ac:dyDescent="0.35">
      <c r="B37" s="50"/>
      <c r="C37" s="91" t="s">
        <v>124</v>
      </c>
      <c r="D37" s="92"/>
      <c r="H37" s="91" t="s">
        <v>108</v>
      </c>
      <c r="I37" s="92"/>
      <c r="J37" s="65"/>
    </row>
    <row r="38" spans="2:10" ht="13" x14ac:dyDescent="0.3">
      <c r="B38" s="50"/>
      <c r="C38" s="78" t="s">
        <v>123</v>
      </c>
      <c r="D38" s="90"/>
      <c r="H38" s="93" t="s">
        <v>109</v>
      </c>
      <c r="I38" s="90"/>
      <c r="J38" s="65"/>
    </row>
    <row r="39" spans="2:10" ht="13" x14ac:dyDescent="0.3">
      <c r="B39" s="50"/>
      <c r="C39" s="78" t="s">
        <v>66</v>
      </c>
      <c r="H39" s="78" t="s">
        <v>110</v>
      </c>
      <c r="I39" s="90"/>
      <c r="J39" s="65"/>
    </row>
    <row r="40" spans="2:10" x14ac:dyDescent="0.25">
      <c r="B40" s="50"/>
      <c r="G40" s="90"/>
      <c r="H40" s="90"/>
      <c r="I40" s="90"/>
      <c r="J40" s="65"/>
    </row>
    <row r="41" spans="2:10" ht="12.75" customHeight="1" x14ac:dyDescent="0.25">
      <c r="B41" s="50"/>
      <c r="C41" s="113" t="s">
        <v>111</v>
      </c>
      <c r="D41" s="113"/>
      <c r="E41" s="113"/>
      <c r="F41" s="113"/>
      <c r="G41" s="113"/>
      <c r="H41" s="113"/>
      <c r="I41" s="113"/>
      <c r="J41" s="65"/>
    </row>
    <row r="42" spans="2:10" ht="18.75" customHeight="1" thickBot="1" x14ac:dyDescent="0.3">
      <c r="B42" s="94"/>
      <c r="C42" s="95"/>
      <c r="D42" s="95"/>
      <c r="E42" s="95"/>
      <c r="F42" s="95"/>
      <c r="G42" s="95"/>
      <c r="H42" s="95"/>
      <c r="I42" s="95"/>
      <c r="J42" s="96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FD520-8854-42BF-BDC2-0DD77696B2CB}">
  <dimension ref="B1:J37"/>
  <sheetViews>
    <sheetView showGridLines="0" zoomScale="84" zoomScaleNormal="84" zoomScaleSheetLayoutView="100" workbookViewId="0">
      <selection activeCell="O13" sqref="O13"/>
    </sheetView>
  </sheetViews>
  <sheetFormatPr baseColWidth="10" defaultColWidth="11.453125" defaultRowHeight="12.5" x14ac:dyDescent="0.25"/>
  <cols>
    <col min="1" max="1" width="4.453125" style="59" customWidth="1"/>
    <col min="2" max="2" width="11.453125" style="59"/>
    <col min="3" max="3" width="12.81640625" style="59" customWidth="1"/>
    <col min="4" max="4" width="22" style="59" customWidth="1"/>
    <col min="5" max="8" width="11.453125" style="59"/>
    <col min="9" max="9" width="24.81640625" style="59" customWidth="1"/>
    <col min="10" max="10" width="12.54296875" style="59" customWidth="1"/>
    <col min="11" max="11" width="1.81640625" style="59" customWidth="1"/>
    <col min="12" max="16384" width="11.453125" style="59"/>
  </cols>
  <sheetData>
    <row r="1" spans="2:10" ht="18" customHeight="1" thickBot="1" x14ac:dyDescent="0.3"/>
    <row r="2" spans="2:10" ht="19.5" customHeight="1" x14ac:dyDescent="0.25">
      <c r="B2" s="66"/>
      <c r="C2" s="67"/>
      <c r="D2" s="105" t="s">
        <v>112</v>
      </c>
      <c r="E2" s="106"/>
      <c r="F2" s="106"/>
      <c r="G2" s="106"/>
      <c r="H2" s="106"/>
      <c r="I2" s="107"/>
      <c r="J2" s="111" t="s">
        <v>90</v>
      </c>
    </row>
    <row r="3" spans="2:10" ht="15.75" customHeight="1" thickBot="1" x14ac:dyDescent="0.3">
      <c r="B3" s="62"/>
      <c r="C3" s="69"/>
      <c r="D3" s="108"/>
      <c r="E3" s="109"/>
      <c r="F3" s="109"/>
      <c r="G3" s="109"/>
      <c r="H3" s="109"/>
      <c r="I3" s="110"/>
      <c r="J3" s="112"/>
    </row>
    <row r="4" spans="2:10" ht="13" x14ac:dyDescent="0.25">
      <c r="B4" s="62"/>
      <c r="C4" s="69"/>
      <c r="E4" s="56"/>
      <c r="F4" s="56"/>
      <c r="G4" s="56"/>
      <c r="H4" s="56"/>
      <c r="I4" s="71"/>
      <c r="J4" s="74"/>
    </row>
    <row r="5" spans="2:10" ht="13" x14ac:dyDescent="0.25">
      <c r="B5" s="62"/>
      <c r="C5" s="69"/>
      <c r="D5" s="114" t="s">
        <v>113</v>
      </c>
      <c r="E5" s="115"/>
      <c r="F5" s="115"/>
      <c r="G5" s="115"/>
      <c r="H5" s="115"/>
      <c r="I5" s="116"/>
      <c r="J5" s="52" t="s">
        <v>114</v>
      </c>
    </row>
    <row r="6" spans="2:10" ht="13.5" thickBot="1" x14ac:dyDescent="0.3">
      <c r="B6" s="68"/>
      <c r="C6" s="64"/>
      <c r="D6" s="72"/>
      <c r="E6" s="77"/>
      <c r="F6" s="77"/>
      <c r="G6" s="77"/>
      <c r="H6" s="77"/>
      <c r="I6" s="58"/>
      <c r="J6" s="60"/>
    </row>
    <row r="7" spans="2:10" x14ac:dyDescent="0.25">
      <c r="B7" s="50"/>
      <c r="J7" s="65"/>
    </row>
    <row r="8" spans="2:10" x14ac:dyDescent="0.25">
      <c r="B8" s="50"/>
      <c r="J8" s="65"/>
    </row>
    <row r="9" spans="2:10" x14ac:dyDescent="0.25">
      <c r="B9" s="50"/>
      <c r="C9" s="59" t="str">
        <f ca="1">+'FOR-CSA-018'!C9</f>
        <v>Santiago de Cali, mayo 21 2025</v>
      </c>
      <c r="D9" s="75"/>
      <c r="E9" s="51"/>
      <c r="J9" s="65"/>
    </row>
    <row r="10" spans="2:10" ht="13" x14ac:dyDescent="0.3">
      <c r="B10" s="50"/>
      <c r="C10" s="78"/>
      <c r="J10" s="65"/>
    </row>
    <row r="11" spans="2:10" ht="13" x14ac:dyDescent="0.3">
      <c r="B11" s="50"/>
      <c r="C11" s="78" t="str">
        <f>+'FOR-CSA-018'!C12</f>
        <v xml:space="preserve">Señores : CARDIOMEDICOS DIAGNOSTICO Y REHABILITACION VASCULAR       </v>
      </c>
      <c r="J11" s="65"/>
    </row>
    <row r="12" spans="2:10" ht="13" x14ac:dyDescent="0.3">
      <c r="B12" s="50"/>
      <c r="C12" s="78" t="str">
        <f>+'FOR-CSA-018'!C13</f>
        <v>NIT: 900177280</v>
      </c>
      <c r="J12" s="65"/>
    </row>
    <row r="13" spans="2:10" x14ac:dyDescent="0.25">
      <c r="B13" s="50"/>
      <c r="J13" s="65"/>
    </row>
    <row r="14" spans="2:10" x14ac:dyDescent="0.25">
      <c r="B14" s="50"/>
      <c r="C14" s="59" t="s">
        <v>115</v>
      </c>
      <c r="J14" s="65"/>
    </row>
    <row r="15" spans="2:10" x14ac:dyDescent="0.25">
      <c r="B15" s="50"/>
      <c r="C15" s="55"/>
      <c r="J15" s="65"/>
    </row>
    <row r="16" spans="2:10" ht="13" x14ac:dyDescent="0.3">
      <c r="B16" s="50"/>
      <c r="C16" s="97"/>
      <c r="D16" s="51"/>
      <c r="H16" s="98" t="s">
        <v>93</v>
      </c>
      <c r="I16" s="98" t="s">
        <v>94</v>
      </c>
      <c r="J16" s="65"/>
    </row>
    <row r="17" spans="2:10" ht="13" x14ac:dyDescent="0.3">
      <c r="B17" s="50"/>
      <c r="C17" s="78" t="str">
        <f>+'FOR-CSA-018'!C17</f>
        <v>Con Corte al dia: 30/04/2025</v>
      </c>
      <c r="D17" s="78"/>
      <c r="E17" s="78"/>
      <c r="F17" s="78"/>
      <c r="H17" s="99">
        <f>+SUM(H18:H23)</f>
        <v>0</v>
      </c>
      <c r="I17" s="100">
        <f>+SUM(I18:I23)</f>
        <v>0</v>
      </c>
      <c r="J17" s="65"/>
    </row>
    <row r="18" spans="2:10" x14ac:dyDescent="0.25">
      <c r="B18" s="50"/>
      <c r="C18" s="59" t="s">
        <v>96</v>
      </c>
      <c r="H18" s="101">
        <f>+'FOR-CSA-018'!H19</f>
        <v>0</v>
      </c>
      <c r="I18" s="102">
        <f>+'FOR-CSA-018'!I19</f>
        <v>0</v>
      </c>
      <c r="J18" s="65"/>
    </row>
    <row r="19" spans="2:10" x14ac:dyDescent="0.25">
      <c r="B19" s="50"/>
      <c r="C19" s="59" t="s">
        <v>97</v>
      </c>
      <c r="H19" s="101">
        <f>+'FOR-CSA-018'!H20</f>
        <v>0</v>
      </c>
      <c r="I19" s="102">
        <f>+'FOR-CSA-018'!I20</f>
        <v>0</v>
      </c>
      <c r="J19" s="65"/>
    </row>
    <row r="20" spans="2:10" x14ac:dyDescent="0.25">
      <c r="B20" s="50"/>
      <c r="C20" s="59" t="s">
        <v>98</v>
      </c>
      <c r="H20" s="101">
        <f>+'FOR-CSA-018'!H21</f>
        <v>0</v>
      </c>
      <c r="I20" s="102">
        <f>+'FOR-CSA-018'!I21</f>
        <v>0</v>
      </c>
      <c r="J20" s="65"/>
    </row>
    <row r="21" spans="2:10" x14ac:dyDescent="0.25">
      <c r="B21" s="50"/>
      <c r="C21" s="59" t="s">
        <v>99</v>
      </c>
      <c r="H21" s="101">
        <f>+'FOR-CSA-018'!H22</f>
        <v>0</v>
      </c>
      <c r="I21" s="102">
        <f>+'FOR-CSA-018'!I22</f>
        <v>0</v>
      </c>
      <c r="J21" s="65"/>
    </row>
    <row r="22" spans="2:10" x14ac:dyDescent="0.25">
      <c r="B22" s="50"/>
      <c r="C22" s="59" t="s">
        <v>100</v>
      </c>
      <c r="H22" s="101">
        <f>+'FOR-CSA-018'!H23</f>
        <v>0</v>
      </c>
      <c r="I22" s="102">
        <f>+'FOR-CSA-018'!I23</f>
        <v>0</v>
      </c>
      <c r="J22" s="65"/>
    </row>
    <row r="23" spans="2:10" x14ac:dyDescent="0.25">
      <c r="B23" s="50"/>
      <c r="C23" s="59" t="s">
        <v>116</v>
      </c>
      <c r="H23" s="101">
        <f>+'FOR-CSA-018'!H24</f>
        <v>0</v>
      </c>
      <c r="I23" s="102">
        <f>+'FOR-CSA-018'!I24</f>
        <v>0</v>
      </c>
      <c r="J23" s="65"/>
    </row>
    <row r="24" spans="2:10" ht="13" x14ac:dyDescent="0.3">
      <c r="B24" s="50"/>
      <c r="C24" s="78" t="s">
        <v>117</v>
      </c>
      <c r="D24" s="78"/>
      <c r="E24" s="78"/>
      <c r="F24" s="78"/>
      <c r="H24" s="99">
        <f>SUM(H18:H23)</f>
        <v>0</v>
      </c>
      <c r="I24" s="100">
        <f>+SUBTOTAL(9,I18:I23)</f>
        <v>0</v>
      </c>
      <c r="J24" s="65"/>
    </row>
    <row r="25" spans="2:10" ht="13.5" thickBot="1" x14ac:dyDescent="0.35">
      <c r="B25" s="50"/>
      <c r="C25" s="78"/>
      <c r="D25" s="78"/>
      <c r="H25" s="103"/>
      <c r="I25" s="104"/>
      <c r="J25" s="65"/>
    </row>
    <row r="26" spans="2:10" ht="13.5" thickTop="1" x14ac:dyDescent="0.3">
      <c r="B26" s="50"/>
      <c r="C26" s="78"/>
      <c r="D26" s="78"/>
      <c r="H26" s="90"/>
      <c r="I26" s="84"/>
      <c r="J26" s="65"/>
    </row>
    <row r="27" spans="2:10" ht="13" x14ac:dyDescent="0.3">
      <c r="B27" s="50"/>
      <c r="C27" s="78"/>
      <c r="D27" s="78"/>
      <c r="H27" s="90"/>
      <c r="I27" s="84"/>
      <c r="J27" s="65"/>
    </row>
    <row r="28" spans="2:10" ht="13" x14ac:dyDescent="0.3">
      <c r="B28" s="50"/>
      <c r="C28" s="78"/>
      <c r="D28" s="78"/>
      <c r="H28" s="90"/>
      <c r="I28" s="84"/>
      <c r="J28" s="65"/>
    </row>
    <row r="29" spans="2:10" x14ac:dyDescent="0.25">
      <c r="B29" s="50"/>
      <c r="G29" s="90"/>
      <c r="H29" s="90"/>
      <c r="I29" s="90"/>
      <c r="J29" s="65"/>
    </row>
    <row r="30" spans="2:10" ht="13.5" thickBot="1" x14ac:dyDescent="0.35">
      <c r="B30" s="50"/>
      <c r="C30" s="91" t="str">
        <f>+'FOR-CSA-018'!C37</f>
        <v>Fernanda Peña</v>
      </c>
      <c r="D30" s="91"/>
      <c r="G30" s="91" t="str">
        <f>+'FOR-CSA-018'!H37</f>
        <v>Lizeth Ome G.</v>
      </c>
      <c r="H30" s="92"/>
      <c r="I30" s="90"/>
      <c r="J30" s="65"/>
    </row>
    <row r="31" spans="2:10" ht="13" x14ac:dyDescent="0.3">
      <c r="B31" s="50"/>
      <c r="C31" s="93" t="str">
        <f>+'FOR-CSA-018'!C38</f>
        <v>Asistente de Gerencia</v>
      </c>
      <c r="D31" s="93"/>
      <c r="G31" s="93" t="str">
        <f>+'FOR-CSA-018'!H38</f>
        <v>Cartera - Cuentas Salud</v>
      </c>
      <c r="H31" s="90"/>
      <c r="I31" s="90"/>
      <c r="J31" s="65"/>
    </row>
    <row r="32" spans="2:10" ht="13" x14ac:dyDescent="0.3">
      <c r="B32" s="50"/>
      <c r="C32" s="93" t="str">
        <f>+'FOR-CSA-018'!C39</f>
        <v xml:space="preserve">CARDIOMEDICOS DIAGNOSTICO Y REHABILITACION VASCULAR       </v>
      </c>
      <c r="D32" s="93"/>
      <c r="G32" s="93" t="str">
        <f>+'FOR-CSA-018'!H39</f>
        <v>EPS Comfenalco Valle.</v>
      </c>
      <c r="H32" s="90"/>
      <c r="I32" s="90"/>
      <c r="J32" s="65"/>
    </row>
    <row r="33" spans="2:10" ht="13" x14ac:dyDescent="0.3">
      <c r="B33" s="50"/>
      <c r="C33" s="93"/>
      <c r="D33" s="93"/>
      <c r="G33" s="93"/>
      <c r="H33" s="90"/>
      <c r="I33" s="90"/>
      <c r="J33" s="65"/>
    </row>
    <row r="34" spans="2:10" ht="13" x14ac:dyDescent="0.3">
      <c r="B34" s="50"/>
      <c r="C34" s="93"/>
      <c r="D34" s="93"/>
      <c r="G34" s="93"/>
      <c r="H34" s="90"/>
      <c r="I34" s="90"/>
      <c r="J34" s="65"/>
    </row>
    <row r="35" spans="2:10" ht="14" x14ac:dyDescent="0.25">
      <c r="B35" s="50"/>
      <c r="C35" s="117" t="s">
        <v>118</v>
      </c>
      <c r="D35" s="117"/>
      <c r="E35" s="117"/>
      <c r="F35" s="117"/>
      <c r="G35" s="117"/>
      <c r="H35" s="117"/>
      <c r="I35" s="117"/>
      <c r="J35" s="65"/>
    </row>
    <row r="36" spans="2:10" ht="13" x14ac:dyDescent="0.3">
      <c r="B36" s="50"/>
      <c r="C36" s="93"/>
      <c r="D36" s="93"/>
      <c r="G36" s="93"/>
      <c r="H36" s="90"/>
      <c r="I36" s="90"/>
      <c r="J36" s="65"/>
    </row>
    <row r="37" spans="2:10" ht="18.75" customHeight="1" thickBot="1" x14ac:dyDescent="0.3">
      <c r="B37" s="94"/>
      <c r="C37" s="95"/>
      <c r="D37" s="95"/>
      <c r="E37" s="95"/>
      <c r="F37" s="95"/>
      <c r="G37" s="92"/>
      <c r="H37" s="92"/>
      <c r="I37" s="92"/>
      <c r="J37" s="96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2025-05-21T16:34:12Z</cp:lastPrinted>
  <dcterms:created xsi:type="dcterms:W3CDTF">2022-06-01T14:39:12Z</dcterms:created>
  <dcterms:modified xsi:type="dcterms:W3CDTF">2025-05-21T16:36:28Z</dcterms:modified>
</cp:coreProperties>
</file>