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nilo\Areas\CxPSalud\CARTERA\CARTERAS REVISADAS\REVISIÓN CARTERAS AÑO 2025\5. MAYO\NIT 900386591 GYO MEDICAL IPS SAS\"/>
    </mc:Choice>
  </mc:AlternateContent>
  <xr:revisionPtr revIDLastSave="0" documentId="13_ncr:1_{03EBAC08-D776-49EE-AAED-7E3FBA5CDE92}" xr6:coauthVersionLast="47" xr6:coauthVersionMax="47" xr10:uidLastSave="{00000000-0000-0000-0000-000000000000}"/>
  <bookViews>
    <workbookView xWindow="-110" yWindow="-110" windowWidth="19420" windowHeight="11500" activeTab="3" xr2:uid="{00000000-000D-0000-FFFF-FFFF00000000}"/>
  </bookViews>
  <sheets>
    <sheet name="INFO IPS" sheetId="1" r:id="rId1"/>
    <sheet name="TD" sheetId="3" r:id="rId2"/>
    <sheet name="ESTADO CADA FACT" sheetId="2" r:id="rId3"/>
    <sheet name="FOR-CSA-018" sheetId="4" r:id="rId4"/>
    <sheet name="CIRCULAR 030" sheetId="5" r:id="rId5"/>
  </sheets>
  <externalReferences>
    <externalReference r:id="rId6"/>
    <externalReference r:id="rId7"/>
  </externalReferences>
  <definedNames>
    <definedName name="_xlnm._FilterDatabase" localSheetId="2" hidden="1">'ESTADO CADA FACT'!$A$2:$BB$17</definedName>
    <definedName name="DEPTO">[1]Hoja1!$B$2:$B$37</definedName>
    <definedName name="listaEBP">[2]IPS!$A$2:$B$157</definedName>
    <definedName name="listaeps">[2]EPS!$A$2:$A$25</definedName>
    <definedName name="listaERP">[2]EPS!$A$2:$B$25</definedName>
    <definedName name="listaips">[2]IPS!$A$2:$A$157</definedName>
    <definedName name="MedioP">'[2]MESA 1-2020'!$AV$6569:$AV$6572</definedName>
    <definedName name="Mes">#REF!</definedName>
    <definedName name="TBL_NUMESA">[2]EPS!$J$1:$J$4</definedName>
  </definedNames>
  <calcPr calcId="191029"/>
  <pivotCaches>
    <pivotCache cacheId="3" r:id="rId8"/>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 i="2" l="1"/>
  <c r="C11" i="5"/>
  <c r="G32" i="5"/>
  <c r="C32" i="5"/>
  <c r="G31" i="5"/>
  <c r="C31" i="5"/>
  <c r="G30" i="5"/>
  <c r="C30" i="5"/>
  <c r="I23" i="5"/>
  <c r="H23" i="5"/>
  <c r="I22" i="5"/>
  <c r="H22" i="5"/>
  <c r="I21" i="5"/>
  <c r="H21" i="5"/>
  <c r="I20" i="5"/>
  <c r="H20" i="5"/>
  <c r="I19" i="5"/>
  <c r="H19" i="5"/>
  <c r="I18" i="5"/>
  <c r="I17" i="5" s="1"/>
  <c r="H18" i="5"/>
  <c r="C17" i="5"/>
  <c r="I30" i="4"/>
  <c r="H30" i="4"/>
  <c r="I28" i="4"/>
  <c r="H28" i="4"/>
  <c r="I25" i="4"/>
  <c r="I32" i="4" s="1"/>
  <c r="I33" i="4" s="1"/>
  <c r="H25" i="4"/>
  <c r="H32" i="4" s="1"/>
  <c r="H33" i="4" s="1"/>
  <c r="C12" i="5"/>
  <c r="C9" i="4"/>
  <c r="C9" i="5" s="1"/>
  <c r="H24" i="5" l="1"/>
  <c r="I24" i="5"/>
  <c r="H17" i="5"/>
  <c r="O2" i="2" l="1"/>
  <c r="AW1" i="2"/>
  <c r="AV1" i="2"/>
  <c r="AU1" i="2"/>
  <c r="AT1" i="2"/>
  <c r="AS1" i="2"/>
  <c r="AR1" i="2"/>
  <c r="AQ1" i="2"/>
  <c r="AP1" i="2"/>
  <c r="AO1" i="2"/>
  <c r="AN1" i="2"/>
  <c r="AG1" i="2"/>
  <c r="AC1" i="2"/>
  <c r="AB1" i="2"/>
  <c r="AA1" i="2"/>
  <c r="Z1" i="2"/>
  <c r="Y1" i="2"/>
  <c r="P1" i="2"/>
  <c r="I1" i="2"/>
  <c r="H17" i="1"/>
  <c r="G17" i="1"/>
  <c r="N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1"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1"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1" authorId="0" shapeId="0" xr:uid="{00000000-0006-0000-0000-000003000000}">
      <text>
        <r>
          <rPr>
            <b/>
            <sz val="9"/>
            <color indexed="81"/>
            <rFont val="Tahoma"/>
            <family val="2"/>
          </rPr>
          <t>Juan Camilo Paez Ramirez:
ALFA NUMERICO SI APLICA</t>
        </r>
      </text>
    </comment>
    <comment ref="D1" authorId="0" shapeId="0" xr:uid="{00000000-0006-0000-0000-000004000000}">
      <text>
        <r>
          <rPr>
            <b/>
            <sz val="9"/>
            <color indexed="81"/>
            <rFont val="Tahoma"/>
            <family val="2"/>
          </rPr>
          <t>Juan Camilo Paez Ramirez:</t>
        </r>
        <r>
          <rPr>
            <sz val="9"/>
            <color indexed="81"/>
            <rFont val="Tahoma"/>
            <family val="2"/>
          </rPr>
          <t xml:space="preserve">
NUMERO DE FACTURA FISCAL
</t>
        </r>
      </text>
    </comment>
    <comment ref="E1" authorId="0" shapeId="0" xr:uid="{00000000-0006-0000-0000-000005000000}">
      <text>
        <r>
          <rPr>
            <b/>
            <sz val="9"/>
            <color indexed="81"/>
            <rFont val="Tahoma"/>
            <family val="2"/>
          </rPr>
          <t>Juan Camilo Paez Ramirez:</t>
        </r>
        <r>
          <rPr>
            <sz val="9"/>
            <color indexed="81"/>
            <rFont val="Tahoma"/>
            <family val="2"/>
          </rPr>
          <t xml:space="preserve">
FECHA DE LA FACTURA
</t>
        </r>
      </text>
    </comment>
    <comment ref="F1" authorId="0" shapeId="0" xr:uid="{00000000-0006-0000-0000-00000600000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<sst xmlns="http://schemas.openxmlformats.org/spreadsheetml/2006/main" count="446" uniqueCount="181">
  <si>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</si>
  <si>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</si>
  <si>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</si>
  <si>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</si>
  <si>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</si>
  <si>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</si>
  <si>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</si>
  <si>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</si>
  <si>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</si>
  <si>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</si>
  <si>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</si>
  <si>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</si>
  <si>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GYO MEDICAL IPS SAS</t>
  </si>
  <si>
    <t>ACPV</t>
  </si>
  <si>
    <t>EVENTO</t>
  </si>
  <si>
    <t>N/A</t>
  </si>
  <si>
    <t>Atención Unidad de Cuidados Intensivos</t>
  </si>
  <si>
    <t>PALMIRA, VALLE</t>
  </si>
  <si>
    <t>TOTALES</t>
  </si>
  <si>
    <t>FACTURA</t>
  </si>
  <si>
    <t>LLAVE</t>
  </si>
  <si>
    <t>ESTADO CARTERA ANTERIOR</t>
  </si>
  <si>
    <t>POR PAGAR SAP</t>
  </si>
  <si>
    <t>DOC CONTA</t>
  </si>
  <si>
    <t>ESTADO BOX</t>
  </si>
  <si>
    <t>FECHA FACT</t>
  </si>
  <si>
    <t>FECHA RAD</t>
  </si>
  <si>
    <t>FECHA LIQ</t>
  </si>
  <si>
    <t>FECHA DEV</t>
  </si>
  <si>
    <t>DIAS</t>
  </si>
  <si>
    <t>EDAD</t>
  </si>
  <si>
    <t>VALOR BRUTO</t>
  </si>
  <si>
    <t>VALOR RADICAD</t>
  </si>
  <si>
    <t>GLOSA PDTE</t>
  </si>
  <si>
    <t>GLOSA ACEPTADA</t>
  </si>
  <si>
    <t>DEVOLUCION</t>
  </si>
  <si>
    <t>Devolucion Aceptada</t>
  </si>
  <si>
    <t>Observacion Devolucion</t>
  </si>
  <si>
    <t>Observacion glosa</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</si>
  <si>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</si>
  <si>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</si>
  <si>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</si>
  <si>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</si>
  <si>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</si>
  <si>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</si>
  <si>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</si>
  <si>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</si>
  <si>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</si>
  <si>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</si>
  <si>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</si>
  <si>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FACTURA EN PROGRAMACION DE PAGO</t>
  </si>
  <si>
    <t>FACTURA EN PROCESO INTERNO</t>
  </si>
  <si>
    <t>FACTURACION COVID-19</t>
  </si>
  <si>
    <t>VALOR CANCELADO SAP</t>
  </si>
  <si>
    <t>RETENCION</t>
  </si>
  <si>
    <t>DOC COMPENSACION SAP</t>
  </si>
  <si>
    <t>FECHA COMPENSACION SAP</t>
  </si>
  <si>
    <t>OBSE PAGO</t>
  </si>
  <si>
    <t>VALOR TRANFERENCIA</t>
  </si>
  <si>
    <t>ACPV3737</t>
  </si>
  <si>
    <t>900386591_ACPV3737</t>
  </si>
  <si>
    <t>Factura Devuelta</t>
  </si>
  <si>
    <t>Devuelta</t>
  </si>
  <si>
    <t xml:space="preserve">Se sostiene devolución por criterio de auditoria médica, no se subsano la devolución anterior.  Siguen sin evidenciarse los criterios para permanencia en estancia, por 107M01 cantidad 4 Internación En Unidad De Cuidados Intermedios. No concuerdan los días de estancia de Ucin soportados en historia clínica, con el detalle de cargos. Una vez subsanada la devolución, la factura queda sujeta a auditoria integral. </t>
  </si>
  <si>
    <t>Se sostiene devolución por criterio de auditoria médica, no se subsano la devolución anterior. Siguen sin evidenciarse los criterios para permanencia en estancia, por 107M01 cantidad 4 Internación En Unidad De Cuidados Intermedios. No concuerdan los días de estancia de Ucin soportados en historia clínica, con el detalle de cargos. Una vez subsanada la devolución, la factura queda sujeta a auditoria integral.</t>
  </si>
  <si>
    <t>FACTURACION</t>
  </si>
  <si>
    <t>Servicios hospitalarios</t>
  </si>
  <si>
    <t>Hospitalario</t>
  </si>
  <si>
    <t>ACPV4533</t>
  </si>
  <si>
    <t>900386591_ACPV4533</t>
  </si>
  <si>
    <t xml:space="preserve">Se sostiene Devolución, se evidencia que la autorización 122300638868, se encuentra en estado provisional, por lo tanto sigue sin evidenciarse la autorización final para el cierre del evento al egreso del paciente. Por favor validar con el área  encargada.  Una Vez subsanada la  devolución, la factura queda sujeta a auditoria integral.  </t>
  </si>
  <si>
    <t>Se sostiene Devolución, se evidencia que la autorización 122300638868, se encuentra en estado provisional, por lo tanto sigue sin evidenciarse la autorización final para el cierre del evento al egreso del paciente. Por favor validar con el área encargada. Una Vez subsanada la devolución, la factura queda sujeta a auditoria integral.</t>
  </si>
  <si>
    <t>AUTORIZACION</t>
  </si>
  <si>
    <t>ACPV4856</t>
  </si>
  <si>
    <t>900386591_ACPV4856</t>
  </si>
  <si>
    <t>Se  realiza  devolución, no se evidencia  detalle de cargos discrimanado por fechas. Por favor  validar  con el área  encargar, una vez subsanada  la  devolución, factura  queda sujeta a auditoria integral.</t>
  </si>
  <si>
    <t>Se realiza devolución, no se evidencia detalle de cargos discrimanado por fechas. Por favor validar con el área encargar, una vez subsanada la devolución, factura queda sujeta a auditoria integral.</t>
  </si>
  <si>
    <t>SOPORTE</t>
  </si>
  <si>
    <t>ACPV4895</t>
  </si>
  <si>
    <t>900386591_ACPV4895</t>
  </si>
  <si>
    <t>Se realiza devolución , factura no cuenta con autorizacion para cierre  del evento en estancia hospitalaria. Por favor validar con el área encargada.</t>
  </si>
  <si>
    <t>Se realiza devolución , factura no cuenta con autorizacion para cierre del evento en estancia hospitalaria. Por favor validar con el área encargada.</t>
  </si>
  <si>
    <t>ACPV5105</t>
  </si>
  <si>
    <t>900386591_ACPV5105</t>
  </si>
  <si>
    <t>El prestador de servicios de salud que factura no hace parte de la red integral e integrada de la entidad responsable de pago</t>
  </si>
  <si>
    <t>Servicios de internación o procedimientos quirurgicos</t>
  </si>
  <si>
    <t>ACPV2667</t>
  </si>
  <si>
    <t>900386591_ACPV2667</t>
  </si>
  <si>
    <t>Factura Pendiente por Programacion de Pago</t>
  </si>
  <si>
    <t>Finalizada</t>
  </si>
  <si>
    <t>AUT/SPTE.INCOMPLETO: SE DEVUELVE FACTURA NO CUENTA CON AUTORIZACION POR LOS SERVICIOS PRESTADOS FAVOR SOLICITAR AL CORRE O CAPAUTORIZACIONES@EPSDELAGENTE.COM.CO , 2- NO SE EVIDENCIA  SOPORTE NI INTERPRETACION DE LAS IMAGENES DIAGNOSTICAS ECOCARDIOGRAMA Y RC TORAX , FACTURA PENDIENTE DE AUDITORIA M EDICA.JENNIFER REBOLLEDO</t>
  </si>
  <si>
    <t>URG-2023-63</t>
  </si>
  <si>
    <t>ACPV2717</t>
  </si>
  <si>
    <t>900386591_ACPV2717</t>
  </si>
  <si>
    <t>AUT: SE DEVUELVE FACTURA NO CUENTA CON AUTORIZACION POR LOSERVICIOS PRESTADOS FAVOR SOLICITAR AL CORREO CAPAUTORIZACION S@EPSDELAGENTE.COM.CO ,NO SE EVIDENCIA SOPORTE DE IMAGENES D AGNOSTICAS RX DE HUESOS Y RX TORAX $455.400 , NO SE EVIDENCI SOPORTES DE ADMINISTRACION DE MEDICAMENTOS NI SPORTE DE INSU MOS FACTURADOS $560.700 , FAVOR VALIDAR PARA DAR TRAMITE.JEN NIFER REBOLLEDO</t>
  </si>
  <si>
    <t>ACPV3622</t>
  </si>
  <si>
    <t>900386591_ACPV3622</t>
  </si>
  <si>
    <t>Se ratifica por COPAGO: Se glosa valor de $304.583 Copago nivel 1 NO aplicado en factura, NO se evidencia en HC que ya pagó por este evento, NO se evidencia que el usuario este exonerado de copagos y/o cuotas moderadoras. JAM, favor anexar documento firmado por ususrio como evidencia, sin capacidad de pago.</t>
  </si>
  <si>
    <t>ACPV1573</t>
  </si>
  <si>
    <t>900386591_ACPV1573</t>
  </si>
  <si>
    <t xml:space="preserve">SE DEVUELVE FACTURA AL VALIDAR NO CUENTA AUTORIZACION POR LOS SERVICIOS PRESTADOS EL NAP QUE ANEXAN PERTENECE A URGENCIA S NO AUTORIZAN ESTANCIA SE DEBE DE SOLICITAR AL CORREO CAPAU TORIZACIONES@EPSCOMFENALCOVALLE.COM.CO , LABORATORIOS NO SOP ORTADOS :3 A.L ,2 CALCIO COLORIMETRIA,1 CALCIO IONICO,3 GLUC OSA,FACTURAN 42 GLUCOMETRIAS SOPORTAN 30 ,VALIDAR OBJECCIONE S REALIZADAS POR AUDIOTORIA MEDICA QUE SUMAN UN TOTAL DE $4. 036.800 Y ANNEXAR LO REQUERIDO PARA DAR TRAMITE.JENNIFER REB OLLEDO SE ENVIA FORMATO DE AUDITORIA.JENNIFER REBOLLEDO|SPTE INCOMPLETO SE REALIZA OBJECCION LABORATORIOS NO SOPORTADOS ACIDO LACTICO FACTURAN 3 $132.000 NO SOPORTADOS,CALCIO CPOR COLORIMETRIA FACTURAN 3 $64.500 NO SOPORTADOS , NO SE EVIDENCIA RESPUESTA POR LAS OBJECCIONES REALIZADAS POR AUDITORIA MEDICA POR VALOR DE $4.036.800 PARA UN TOTAL DE GLOSA $4.233.300 FAVOR VALIDAR Y ANEXAR LO REQUERIDO PARA DAR TRAMITESE ANEXA FORMATO DE OBJECCIONES.JENNIFER REBOLLEDO </t>
  </si>
  <si>
    <t>MIG-900386591</t>
  </si>
  <si>
    <t>ACPV5228</t>
  </si>
  <si>
    <t>900386591_ACPV5228</t>
  </si>
  <si>
    <t>Factura No Radicada</t>
  </si>
  <si>
    <t>Para cargar RIPS o soportes</t>
  </si>
  <si>
    <t>ACPV4900</t>
  </si>
  <si>
    <t>900386591_ACPV4900</t>
  </si>
  <si>
    <t>Para respuesta prestador</t>
  </si>
  <si>
    <t xml:space="preserve">Paraclínicos no interpretados en la HC: 903110 Acido láctico facturan 3 no interpretados en la HC- Calcio iónico facturan 2 no interpretados en la HC- Calcio facturan 3 interpretan 2 (9- 9)- Cloro facturan 7 interpretan 3 (108- 106- 102)- Creatinina facturan 5 interpretan 1 (0,46)- Glucosa facturan 3 interpretan 1 (High al ingreso)- Hemograma facturan 3 interpretan 2 (HG 14,5- 12,4). ($510.300) |Paraclínicos no interpretados en la HC: 903856 BUN facturan 2 interpretan 1 (0,46)- Potasio facturan 7 interpretan 3 (5- 3,6- 5,9)- PCR facturan 2 interpretan 1 (1)- Sodio facturan 7 interpretan 3 (136- 137- 137). ($466.800) |Se aplica glosa por valor de $72.200, que obedece a glosa por tarifa por mayor valor facturado, se reconoce valor pactado en nota técnica, para los siguientes servicios: -Cups facturado 939403 Terapia Respiratoria Integral, 6 cantidades, por valor de $33.500 valor unitario, para un total de $201.000, se reconoce valor pactado $33.400 valor unitario, para un total de $200.400, se objeta diferencia por valor de $600 . -Cups facturado 890408 Interconsulta Por Psicología, por valor de $35.600, se reconoce valor pactado $35.500 , se objeta diferencia por valor de $100. -Cups facturado 890406 Interconsulta Por Nutricion Y Dietetica , por valor de $36.500, se reconoce valor pactado $36.400, se objeta diferencia por valor de $100. -Cups facturado 903827 Cuerpos Cetónicos O Cetonas En Sangre, 2 cantidades por valor unitario de $22.900, para un total de $45.800, se reconoce valor pactado $14.700 valor unitario, para un total de $ 29:400, se objeta diferencia por valor de $16.400. -Cups facturado 901235 Urocultivo [Antibiograma De Disco], por valor de $94.800, se reconoce valor pactado $39.900, se objeta diferencia por valor de $54.900. -Cups facturado 871121 Radiografia De Torax (P.A. Ó A.P Y Lateral, Decubito Lateral, Oblicuas Ó Lateral Con Bario), por valor de $104.100, se reconoce valor pactado $104.000, se objeta diferencia por valor de $100. |Se aplica glosa por valor de $100.500, que obedece a cups facturado 939403 TERAPIA RESPIRATORIA INTEGRAL, facturan 6 cantidades y solo se evidencia soportada 3 cantidades, se objeta diferencia por valor de $100.500 que obedece a 3 cantidades de terapias no soportadas, cada una con un valor unitario de $33.500. </t>
  </si>
  <si>
    <t>GLOSA</t>
  </si>
  <si>
    <t>Se aplica glosa por valor de $72.200, que obedece a glosa por tarifa por mayor valor facturado, se reconoce valor pactado en nota técnica, para los siguientes servicios: -Cups facturado 939403 Terapia Respiratoria Integral, 6 cantidades, por valor de $33.500 valor unitario, para un total de $201.000, se reconoce valor pactado $33.400 valor unitario, para un total de $200.400, se objeta diferencia por valor de $600 . -Cups facturado 890408 Interconsulta Por Psicología, por valor de $35.600, se reconoce valor pactado $35.500 , se objeta diferencia por valor de $100. -Cups facturado 890406 Interconsulta Por Nutricion Y Dietetica , por valor de $36.500, se reconoce valor pactado $36.400, se objeta diferencia por valor de $100. -Cups facturado 903827 Cuerpos Cetónicos O Cetonas En Sangre, 2 cantidades por valor unitario de $22.900, para un total de $45.800, se reconoce valor pactado $14.700 valor unitario, para un total de $ 29:400, se objeta diferencia por valor de $16.400. -Cups facturado 901235 Urocultivo [Antibiograma De Disco], por valor de $94.800, se reconoce valor pactado $39.900, se objeta diferencia por valor de $54.900. -Cups facturado 871121 Radiografia De Torax (P.A. Ó A.P Y Lateral, Decubito Lateral, Oblicuas Ó Lateral Con Bario), por valor de $104.100, se reconoce valor pactado $104.000, se objeta diferencia por valor de $100.</t>
  </si>
  <si>
    <t>PERTINENCIA MEDICA</t>
  </si>
  <si>
    <t>ACPV4938</t>
  </si>
  <si>
    <t>900386591_ACPV4938</t>
  </si>
  <si>
    <t>Factura Pendiente por Programación de Pago-Glosa Pendiente por Contestar IPS</t>
  </si>
  <si>
    <t xml:space="preserve">Se aplica glosa por valor de $9.900, que obedece a glosa por tarifa por mayor valor facturado, se reconoce valor pactado en nota técnica, para los siguientes servicios: -Cups facturado 939403 Terapia Respiratoria Integral 26 cantidades, por valor de $33.500 valor unitario, para un total de $871.000, se reconoce valor pactado $33.400 valor unitario, para un total de $868.400, se objeta diferencia por valor de $2.600. -Cups facturado 903110 Acido Lactico Por Metodo Fluorometria, por valor de $62.900, se reconoce valor pactado $62.800, se objeta diferencia por valor de $100. -Cups facturado 902049 Tiempo De Tromboplastina Parcial [Ptt], por valor de $51.100, se reconoce valor pactado $44.200, se objeta diferencia por valor de $6.900. -Cups facturado 903867 Transaminasa Glutamico Oxalacetica O Aspartato Amino Transferasa [Tgo-Ast] , por valor de $39.900, se reconoce valor pactado $37.700, se objeta diferencia por valor de $200. -Cups facturado 871121 Radiografia De Torax (P.A. Ó A.P Y Lateral, Decubito Lateral, Oblicuas Ó Lateral Con Bario) , por valor de $104.100, se reconoce valor pactado $104.000, se objeta diferencia por valor de $100. |Paraclínicos no interpretados en la HC: 906301 Adenovirus Antígeno- Calcio facturan 2 interpretan 1 (9)- Cloro facturan 2 interpretan 1 (103)- Creatinina facturan 2 interpretan 1 (0,27)- Glucosa facturan 2 interpretan 1 (93)- Hemocultivos #2- Influenza- IgE- Parainfluenza- Potasio facturan 2 interpretan 1 (4,6)- Sodio facturan 2 interpretan 1 (136)- VSR. ($920.800) </t>
  </si>
  <si>
    <t>Se aplica glosa por valor de $9.900, que obedece a glosa por tarifa por mayor valor facturado, se reconoce valor pactado en nota técnica, para los siguientes servicios: -Cups facturado 939403 Terapia Respiratoria Integral 26 cantidades, por valor de $33.500 valor unitario, para un total de $871.000, se reconoce valor pactado $33.400 valor unitario, para un total de $868.400, se objeta diferencia por valor de $2.600. -Cups facturado 903110 Acido Lactico Por Metodo Fluorometria, por valor de $62.900, se reconoce valor pactado $62.800, se objeta diferencia por valor de $100. -Cups facturado 902049 Tiempo De Tromboplastina Parcial [Ptt], por valor de $51.100, se reconoce valor pactado $44.200, se objeta diferencia por valor de $6.900. -Cups facturado 903867 Transaminasa Glutamico Oxalacetica O Aspartato Amino Transferasa [Tgo-Ast] , por valor de $39.900, se reconoce valor pactado $37.700, se objeta diferencia por valor de $200. -Cups facturado 871121 Radiografia De Torax (P.A. Ó A.P Y Lateral, Decubito Lateral, Oblicuas Ó Lateral Con Bario) , por valor de $104.100, se reconoce valor pactado $104.000, se objeta diferencia por valor de $100.</t>
  </si>
  <si>
    <t>ACPV4369</t>
  </si>
  <si>
    <t>900386591_ACPV4369</t>
  </si>
  <si>
    <t>Se ratifica glosa por copago $337.999 no aplicado en factura, no se evidencia en la HC que ya pagó por este evento / JAM, favor anexar soporte firmado por usuario donde indique sin capacidad de pago.</t>
  </si>
  <si>
    <t>COPAGO/CUOTA MODERADORA</t>
  </si>
  <si>
    <t>ACPV4334</t>
  </si>
  <si>
    <t>900386591_ACPV4334</t>
  </si>
  <si>
    <t xml:space="preserve">601 SE OBJETA 107M01, CANTIDAD 6, LOS DIAS 12-13-14-15-16-17 DE JUNIO DE 2024, PACIENTE SIN CRITERIOS DE ESTANCIA EN UNIDAD DE CUIDADO INTERMEDIO, SE RECONOCE COMO ESTANCIA EN HABITACION BIPERSONAL Y SE OBJETA LA DIFERENCIA $6.952.200,00 Dr. Diego Fernando Collazos /JAM |608 SE OBJETA 879111, SE CONSIDERA AYUDA DIAGNOSTICA NO JUSTIFICADA, NO SE EVIDENCIA EVOLUCION QUE JUSTIFIQUE SU TOMA, POSTERIORMENTE CUANDO INTERPRETAN INDICAN QUE FUE PORQUE LA PACIENTE PRESENTO CEFALEA INTENSA, NO OBSTANTE NO SE VEN DESCRITOS SIGNOS DE ALARMA NI BANDERAS ROJAS QUE JUSTIFIQUEN LA AYUIDA DIAGNOSTICA $725.300,00 Dr. Diego Fernando Collazos </t>
  </si>
  <si>
    <t>608 SE OBJETA 879111, SE CONSIDERA AYUDA DIAGNOSTICA NO JUSTIFICADA, NO SE EVIDENCIA EVOLUCION QUE JUSTIFIQUE SU TOMA, POSTERIORMENTE CUANDO INTERPRETAN INDICAN QUE FUE PORQUE LA PACIENTE PRESENTO CEFALEA INTENSA, NO OBSTANTE NO SE VEN DESCRITOS SIGNOS DE ALARMA NI BANDERAS ROJAS QUE JUSTIFIQUEN LA AYUIDA DIAGNOSTICA $725.300,00 Dr. Diego Fernando Collazos</t>
  </si>
  <si>
    <t>ACPV4490</t>
  </si>
  <si>
    <t>900386591_ACPV4490</t>
  </si>
  <si>
    <t>Glosa Pendiente por Contestar IPS</t>
  </si>
  <si>
    <t xml:space="preserve">608 SEOBJETA 881202, PACIENTE CON CUADR DE DENGUE CON SIGNOS DE ALARMA, SE REVISA EN HISTORIA CLINICA SIN ENCONTRAR NINGUN TIPO DE INDICACION PARA TOMA DE ECOCARDIOGRAMA. $893.600,00 Dr. Diego Fernando Collazos </t>
  </si>
  <si>
    <t>608 SEOBJETA 881202, PACIENTE CON CUADR DE DENGUE CON SIGNOS DE ALARMA, SE REVISA EN HISTORIA CLINICA SIN ENCONTRAR NINGUN TIPO DE INDICACION PARA TOMA DE ECOCARDIOGRAMA. $893.600,00 Dr. Diego Fernando Collazos</t>
  </si>
  <si>
    <t>FACTURA PENDIENTE EN PROGRAMACION DE PAGO - GLOSA PENDIENTE POR CONCILIAR</t>
  </si>
  <si>
    <t>FACTURA CANCELADA PARCIALMENTE - GLOSA PENDIENTE POR CONCILIAR</t>
  </si>
  <si>
    <t>FACTURA PENDIENTE EN PROGRAMACION DE PAGO - GLOSA EN PROCESO INTERNO</t>
  </si>
  <si>
    <t>Cuenta de LLAVE</t>
  </si>
  <si>
    <t>Etiquetas de fila</t>
  </si>
  <si>
    <t>Total general</t>
  </si>
  <si>
    <t>Suma de IPS Saldo Factura</t>
  </si>
  <si>
    <t>FOR-CSA-018</t>
  </si>
  <si>
    <t>HOJA 1 DE 1</t>
  </si>
  <si>
    <t>RESUMEN DE CARTERA REVISADA POR LA EPS</t>
  </si>
  <si>
    <t>VERSION 2</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</si>
  <si>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</si>
  <si>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</si>
  <si>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</si>
  <si>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</si>
  <si>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</si>
  <si>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</si>
  <si>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</si>
  <si>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</si>
  <si>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</si>
  <si>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</si>
  <si>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</si>
  <si>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</si>
  <si>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</si>
  <si>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</si>
  <si>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</si>
  <si>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Lizeth Ome G.</t>
  </si>
  <si>
    <t>Cartera - Cuentas Salud</t>
  </si>
  <si>
    <t>Entidad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</si>
  <si>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</si>
  <si>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</si>
  <si>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</si>
  <si>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</si>
  <si>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</si>
  <si>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</si>
  <si>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GLOSA POR CONCILIAR</t>
  </si>
  <si>
    <t>TOTAL CARTERA REVISADA CIRCULAR 030</t>
  </si>
  <si>
    <t>Nota: Documento válido como soporte de aceptación a el estado de cartera conciliado y reportado en Circular 030</t>
  </si>
  <si>
    <t>A continuacion me permito remitir nuestra respuesta al estado de cartera presentado en la fecha: 02/05/2025</t>
  </si>
  <si>
    <t>Señores : GYO MEDICAL IPS SAS</t>
  </si>
  <si>
    <t>NIT: 900386591</t>
  </si>
  <si>
    <t>181-360</t>
  </si>
  <si>
    <t>91-180</t>
  </si>
  <si>
    <t>61-90</t>
  </si>
  <si>
    <t>Corriente</t>
  </si>
  <si>
    <t>No radicada</t>
  </si>
  <si>
    <t>31-60</t>
  </si>
  <si>
    <t>Con Corte al dia: 30/04/2025</t>
  </si>
  <si>
    <t>Coordinador de Facturación</t>
  </si>
  <si>
    <t>Daniel Ospina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</si>
</sst>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 #,##0.00_-;\-&quot;$&quot;\ * #,##0.00_-;_-&quot;$&quot;\ * &quot;-&quot;??_-;_-@_-"/>
    <numFmt numFmtId="43" formatCode="_-* #,##0.00_-;\-* #,##0.00_-;_-* &quot;-&quot;??_-;_-@_-"/>
    <numFmt numFmtId="164" formatCode="[$-10C0A]yyyy\-mm\-dd"/>
    <numFmt numFmtId="165" formatCode="[$-10C0A]#,##0;\(#,##0\)"/>
    <numFmt numFmtId="166" formatCode="_-&quot;$&quot;\ * #,##0_-;\-&quot;$&quot;\ * #,##0_-;_-&quot;$&quot;\ * &quot;-&quot;??_-;_-@_-"/>
    <numFmt numFmtId="167" formatCode="&quot;$&quot;\ #,##0"/>
    <numFmt numFmtId="168" formatCode="_-&quot;€&quot;\ * #,##0_-;\-&quot;€&quot;\ * #,##0_-;_-&quot;€&quot;\ * &quot;-&quot;??_-;_-@_-"/>
    <numFmt numFmtId="169" formatCode="[$-240A]d&quot; de &quot;mmmm&quot; de &quot;yyyy;@"/>
    <numFmt numFmtId="170" formatCode="&quot;$&quot;\ #,##0;[Red]&quot;$&quot;\ #,##0"/>
    <numFmt numFmtId="171" formatCode="[$$-240A]\ #,##0;\-[$$-240A]\ #,##0"/>
    <numFmt numFmtId="172" formatCode="_-* #,##0_-;\-* #,##0_-;_-* &quot;-&quot;??_-;_-@_-"/>
  </numFmts>
  <fonts count="16"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0"/>
      <name val="Calibri"/>
      <family val="2"/>
      <scheme val="minor"/>
    </font>
    <font>
      <sz val="10"/>
      <name val="Calibri"/>
      <family val="2"/>
      <scheme val="minor"/>
    </font>
    <font>
      <sz val="11"/>
      <color theme="1"/>
      <name val="Calibri"/>
      <family val="2"/>
      <scheme val="minor"/>
    </font>
    <font>
      <sz val="8"/>
      <color theme="1"/>
      <name val="Tahoma"/>
      <family val="2"/>
    </font>
    <font>
      <sz val="8"/>
      <name val="Tahoma"/>
      <family val="2"/>
    </font>
    <font>
      <b/>
      <sz val="8"/>
      <color theme="1"/>
      <name val="Tahoma"/>
      <family val="2"/>
    </font>
    <font>
      <b/>
      <sz val="8"/>
      <name val="Tahoma"/>
      <family val="2"/>
    </font>
    <font>
      <sz val="10"/>
      <name val="Arial"/>
      <family val="2"/>
    </font>
    <font>
      <sz val="10"/>
      <color indexed="8"/>
      <name val="Arial"/>
      <family val="2"/>
    </font>
    <font>
      <b/>
      <sz val="10"/>
      <color indexed="8"/>
      <name val="Arial"/>
      <family val="2"/>
    </font>
    <font>
      <b/>
      <sz val="9"/>
      <name val="Arial"/>
      <family val="2"/>
    </font>
    <font>
      <b/>
      <sz val="11"/>
      <name val="Arial"/>
      <family val="2"/>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44" fontId="6" fillId="0" borderId="0" applyFont="0" applyFill="0" applyBorder="0" applyAlignment="0" applyProtection="0"/>
    <xf numFmtId="0" fontId="11" fillId="0" borderId="0"/>
    <xf numFmtId="43" fontId="6" fillId="0" borderId="0" applyFont="0" applyFill="0" applyBorder="0" applyAlignment="0" applyProtection="0"/>
    <xf numFmtId="43" fontId="6" fillId="0" borderId="0" applyFont="0" applyFill="0" applyBorder="0" applyAlignment="0" applyProtection="0"/>
  </cellStyleXfs>
  <cellXfs count="111">
    <xf numFmtId="0" fontId="0" fillId="0" borderId="0" xfId="0"/>
    <xf numFmtId="0" fontId="1" fillId="0" borderId="0" xfId="0" applyFont="1" applyAlignment="1">
      <alignment horizontal="center" vertical="center" wrapText="1"/>
    </xf>
    <xf numFmtId="0" fontId="0" fillId="0" borderId="0" xfId="0" applyAlignment="1">
      <alignment vertical="top"/>
    </xf>
    <xf numFmtId="0" fontId="5" fillId="0" borderId="1" xfId="0" applyFont="1" applyBorder="1" applyAlignment="1">
      <alignment vertical="top"/>
    </xf>
    <xf numFmtId="0" fontId="5" fillId="0" borderId="1" xfId="0" applyFont="1" applyBorder="1" applyAlignment="1">
      <alignment vertical="top" wrapText="1" readingOrder="1"/>
    </xf>
    <xf numFmtId="164" fontId="5" fillId="0" borderId="1" xfId="0" applyNumberFormat="1" applyFont="1" applyBorder="1" applyAlignment="1">
      <alignment vertical="top" wrapText="1" readingOrder="1"/>
    </xf>
    <xf numFmtId="165" fontId="5" fillId="0" borderId="1" xfId="0" applyNumberFormat="1" applyFont="1" applyBorder="1" applyAlignment="1">
      <alignment vertical="top" wrapText="1" readingOrder="1"/>
    </xf>
    <xf numFmtId="0" fontId="5" fillId="0" borderId="1" xfId="0" applyFont="1" applyBorder="1" applyAlignment="1">
      <alignment horizontal="center" vertical="top"/>
    </xf>
    <xf numFmtId="0" fontId="5" fillId="2" borderId="1" xfId="0" applyFont="1" applyFill="1" applyBorder="1" applyAlignment="1">
      <alignment horizontal="center" vertical="top" wrapText="1"/>
    </xf>
    <xf numFmtId="0" fontId="5" fillId="2" borderId="1" xfId="0" applyFont="1" applyFill="1" applyBorder="1" applyAlignment="1">
      <alignment horizontal="center" vertical="top"/>
    </xf>
    <xf numFmtId="0" fontId="4" fillId="3" borderId="1" xfId="0" applyFont="1" applyFill="1" applyBorder="1" applyAlignment="1">
      <alignment horizontal="center" vertical="center" wrapText="1"/>
    </xf>
    <xf numFmtId="165" fontId="1" fillId="3" borderId="1" xfId="0" applyNumberFormat="1" applyFont="1" applyFill="1" applyBorder="1"/>
    <xf numFmtId="16" fontId="7" fillId="0" borderId="0" xfId="0" applyNumberFormat="1" applyFont="1" applyAlignment="1">
      <alignment horizontal="center" vertical="center"/>
    </xf>
    <xf numFmtId="0" fontId="7" fillId="0" borderId="0" xfId="0" applyFont="1" applyAlignment="1">
      <alignment horizontal="center" vertical="center"/>
    </xf>
    <xf numFmtId="14" fontId="7" fillId="0" borderId="0" xfId="0" applyNumberFormat="1" applyFont="1" applyAlignment="1">
      <alignment horizontal="center" vertical="center"/>
    </xf>
    <xf numFmtId="166" fontId="7" fillId="0" borderId="0" xfId="1" applyNumberFormat="1" applyFont="1" applyAlignment="1">
      <alignment horizontal="center" vertical="center"/>
    </xf>
    <xf numFmtId="167" fontId="8" fillId="0" borderId="0" xfId="0" applyNumberFormat="1" applyFont="1" applyAlignment="1">
      <alignment horizontal="center" vertical="center"/>
    </xf>
    <xf numFmtId="167" fontId="7" fillId="0" borderId="0" xfId="0" applyNumberFormat="1" applyFont="1" applyAlignment="1">
      <alignment horizontal="center" vertical="center"/>
    </xf>
    <xf numFmtId="167" fontId="7" fillId="0" borderId="0" xfId="1" applyNumberFormat="1" applyFont="1" applyAlignment="1">
      <alignment horizontal="center" vertical="center"/>
    </xf>
    <xf numFmtId="0" fontId="7" fillId="0" borderId="0" xfId="1" applyNumberFormat="1" applyFont="1" applyAlignment="1">
      <alignment horizontal="center" vertical="center"/>
    </xf>
    <xf numFmtId="0" fontId="0" fillId="0" borderId="0" xfId="0" applyAlignment="1">
      <alignment horizontal="center" vertical="center"/>
    </xf>
    <xf numFmtId="0" fontId="9" fillId="0" borderId="1" xfId="0" applyFont="1" applyBorder="1" applyAlignment="1">
      <alignment horizontal="center" vertical="center" wrapText="1"/>
    </xf>
    <xf numFmtId="14" fontId="9" fillId="0" borderId="1" xfId="0" applyNumberFormat="1" applyFont="1" applyBorder="1" applyAlignment="1">
      <alignment horizontal="center" vertical="center" wrapText="1"/>
    </xf>
    <xf numFmtId="166" fontId="9" fillId="0" borderId="1" xfId="1" applyNumberFormat="1" applyFont="1" applyBorder="1" applyAlignment="1">
      <alignment horizontal="center" vertical="center" wrapText="1"/>
    </xf>
    <xf numFmtId="0" fontId="9" fillId="0" borderId="1" xfId="0" applyFont="1" applyBorder="1" applyAlignment="1">
      <alignment horizontal="center" vertical="center"/>
    </xf>
    <xf numFmtId="0" fontId="10" fillId="3"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167" fontId="9" fillId="4" borderId="1" xfId="1" applyNumberFormat="1" applyFont="1" applyFill="1" applyBorder="1" applyAlignment="1">
      <alignment horizontal="center" vertical="center" wrapText="1"/>
    </xf>
    <xf numFmtId="0" fontId="9" fillId="4" borderId="1" xfId="1" applyNumberFormat="1" applyFont="1" applyFill="1" applyBorder="1" applyAlignment="1">
      <alignment horizontal="center" vertical="center" wrapText="1"/>
    </xf>
    <xf numFmtId="0" fontId="9" fillId="5" borderId="1" xfId="0" applyFont="1" applyFill="1" applyBorder="1" applyAlignment="1">
      <alignment horizontal="center" vertical="center" wrapText="1"/>
    </xf>
    <xf numFmtId="14" fontId="9" fillId="5" borderId="1" xfId="0" applyNumberFormat="1" applyFont="1" applyFill="1" applyBorder="1" applyAlignment="1">
      <alignment horizontal="center" vertical="center" wrapText="1"/>
    </xf>
    <xf numFmtId="0" fontId="9" fillId="6" borderId="1" xfId="0" applyFont="1" applyFill="1" applyBorder="1" applyAlignment="1">
      <alignment horizontal="center" vertical="center" wrapText="1"/>
    </xf>
    <xf numFmtId="168" fontId="9" fillId="3" borderId="1" xfId="1" applyNumberFormat="1" applyFont="1" applyFill="1" applyBorder="1" applyAlignment="1">
      <alignment horizontal="center" vertical="center" wrapText="1"/>
    </xf>
    <xf numFmtId="0" fontId="9" fillId="7"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readingOrder="1"/>
    </xf>
    <xf numFmtId="14" fontId="8" fillId="2" borderId="1" xfId="0" applyNumberFormat="1" applyFont="1" applyFill="1" applyBorder="1" applyAlignment="1">
      <alignment horizontal="center" vertical="center" wrapText="1" readingOrder="1"/>
    </xf>
    <xf numFmtId="166" fontId="8" fillId="2" borderId="1" xfId="1" applyNumberFormat="1" applyFont="1" applyFill="1" applyBorder="1" applyAlignment="1">
      <alignment horizontal="center" vertical="center" wrapText="1" readingOrder="1"/>
    </xf>
    <xf numFmtId="166" fontId="8" fillId="2" borderId="1" xfId="1" applyNumberFormat="1" applyFont="1" applyFill="1" applyBorder="1" applyAlignment="1">
      <alignment horizontal="center" vertical="center"/>
    </xf>
    <xf numFmtId="14" fontId="8" fillId="2" borderId="1" xfId="0" applyNumberFormat="1" applyFont="1" applyFill="1" applyBorder="1" applyAlignment="1">
      <alignment horizontal="center" vertical="center"/>
    </xf>
    <xf numFmtId="0" fontId="8" fillId="2" borderId="1" xfId="0" applyFont="1" applyFill="1" applyBorder="1" applyAlignment="1">
      <alignment horizontal="center" vertical="center" wrapText="1"/>
    </xf>
    <xf numFmtId="166" fontId="0" fillId="0" borderId="0" xfId="0" applyNumberFormat="1"/>
    <xf numFmtId="0" fontId="0" fillId="0" borderId="0" xfId="0" pivotButton="1"/>
    <xf numFmtId="0" fontId="0" fillId="0" borderId="0" xfId="0" applyAlignment="1">
      <alignment horizontal="left"/>
    </xf>
    <xf numFmtId="0" fontId="12" fillId="0" borderId="0" xfId="2" applyFont="1"/>
    <xf numFmtId="0" fontId="12" fillId="0" borderId="2" xfId="2" applyFont="1" applyBorder="1" applyAlignment="1">
      <alignment horizontal="centerContinuous"/>
    </xf>
    <xf numFmtId="0" fontId="12" fillId="0" borderId="3" xfId="2" applyFont="1" applyBorder="1" applyAlignment="1">
      <alignment horizontal="centerContinuous"/>
    </xf>
    <xf numFmtId="0" fontId="12" fillId="0" borderId="6" xfId="2" applyFont="1" applyBorder="1" applyAlignment="1">
      <alignment horizontal="centerContinuous"/>
    </xf>
    <xf numFmtId="0" fontId="12" fillId="0" borderId="7" xfId="2" applyFont="1" applyBorder="1" applyAlignment="1">
      <alignment horizontal="centerContinuous"/>
    </xf>
    <xf numFmtId="0" fontId="13" fillId="0" borderId="2" xfId="2" applyFont="1" applyBorder="1" applyAlignment="1">
      <alignment horizontal="centerContinuous" vertical="center"/>
    </xf>
    <xf numFmtId="0" fontId="13" fillId="0" borderId="4" xfId="2" applyFont="1" applyBorder="1" applyAlignment="1">
      <alignment horizontal="centerContinuous" vertical="center"/>
    </xf>
    <xf numFmtId="0" fontId="13" fillId="0" borderId="3" xfId="2" applyFont="1" applyBorder="1" applyAlignment="1">
      <alignment horizontal="centerContinuous" vertical="center"/>
    </xf>
    <xf numFmtId="0" fontId="13" fillId="0" borderId="5" xfId="2" applyFont="1" applyBorder="1" applyAlignment="1">
      <alignment horizontal="centerContinuous" vertical="center"/>
    </xf>
    <xf numFmtId="0" fontId="13" fillId="0" borderId="6" xfId="2" applyFont="1" applyBorder="1" applyAlignment="1">
      <alignment horizontal="centerContinuous" vertical="center"/>
    </xf>
    <xf numFmtId="0" fontId="13" fillId="0" borderId="0" xfId="2" applyFont="1" applyAlignment="1">
      <alignment horizontal="centerContinuous" vertical="center"/>
    </xf>
    <xf numFmtId="0" fontId="13" fillId="0" borderId="12" xfId="2" applyFont="1" applyBorder="1" applyAlignment="1">
      <alignment horizontal="centerContinuous" vertical="center"/>
    </xf>
    <xf numFmtId="0" fontId="12" fillId="0" borderId="8" xfId="2" applyFont="1" applyBorder="1" applyAlignment="1">
      <alignment horizontal="centerContinuous"/>
    </xf>
    <xf numFmtId="0" fontId="12" fillId="0" borderId="10" xfId="2" applyFont="1" applyBorder="1" applyAlignment="1">
      <alignment horizontal="centerContinuous"/>
    </xf>
    <xf numFmtId="0" fontId="13" fillId="0" borderId="8" xfId="2" applyFont="1" applyBorder="1" applyAlignment="1">
      <alignment horizontal="centerContinuous" vertical="center"/>
    </xf>
    <xf numFmtId="0" fontId="13" fillId="0" borderId="9" xfId="2" applyFont="1" applyBorder="1" applyAlignment="1">
      <alignment horizontal="centerContinuous" vertical="center"/>
    </xf>
    <xf numFmtId="0" fontId="13" fillId="0" borderId="10" xfId="2" applyFont="1" applyBorder="1" applyAlignment="1">
      <alignment horizontal="centerContinuous" vertical="center"/>
    </xf>
    <xf numFmtId="0" fontId="13" fillId="0" borderId="11" xfId="2" applyFont="1" applyBorder="1" applyAlignment="1">
      <alignment horizontal="centerContinuous" vertical="center"/>
    </xf>
    <xf numFmtId="0" fontId="12" fillId="0" borderId="6" xfId="2" applyFont="1" applyBorder="1"/>
    <xf numFmtId="0" fontId="12" fillId="0" borderId="7" xfId="2" applyFont="1" applyBorder="1"/>
    <xf numFmtId="0" fontId="13" fillId="0" borderId="0" xfId="2" applyFont="1"/>
    <xf numFmtId="14" fontId="12" fillId="0" borderId="0" xfId="2" applyNumberFormat="1" applyFont="1"/>
    <xf numFmtId="169" fontId="12" fillId="0" borderId="0" xfId="2" applyNumberFormat="1" applyFont="1"/>
    <xf numFmtId="14" fontId="12" fillId="0" borderId="0" xfId="2" applyNumberFormat="1" applyFont="1" applyAlignment="1">
      <alignment horizontal="left"/>
    </xf>
    <xf numFmtId="1" fontId="13" fillId="0" borderId="0" xfId="3" applyNumberFormat="1" applyFont="1" applyAlignment="1">
      <alignment horizontal="center" vertical="center"/>
    </xf>
    <xf numFmtId="167" fontId="13" fillId="0" borderId="0" xfId="2" applyNumberFormat="1" applyFont="1" applyAlignment="1">
      <alignment horizontal="center" vertical="center"/>
    </xf>
    <xf numFmtId="1" fontId="13" fillId="0" borderId="0" xfId="2" applyNumberFormat="1" applyFont="1" applyAlignment="1">
      <alignment horizontal="center"/>
    </xf>
    <xf numFmtId="170" fontId="13" fillId="0" borderId="0" xfId="2" applyNumberFormat="1" applyFont="1" applyAlignment="1">
      <alignment horizontal="right"/>
    </xf>
    <xf numFmtId="1" fontId="12" fillId="0" borderId="0" xfId="2" applyNumberFormat="1" applyFont="1" applyAlignment="1">
      <alignment horizontal="center"/>
    </xf>
    <xf numFmtId="170" fontId="12" fillId="0" borderId="0" xfId="2" applyNumberFormat="1" applyFont="1" applyAlignment="1">
      <alignment horizontal="right"/>
    </xf>
    <xf numFmtId="1" fontId="12" fillId="0" borderId="9" xfId="2" applyNumberFormat="1" applyFont="1" applyBorder="1" applyAlignment="1">
      <alignment horizontal="center"/>
    </xf>
    <xf numFmtId="170" fontId="12" fillId="0" borderId="9" xfId="2" applyNumberFormat="1" applyFont="1" applyBorder="1" applyAlignment="1">
      <alignment horizontal="right"/>
    </xf>
    <xf numFmtId="0" fontId="12" fillId="0" borderId="0" xfId="2" applyFont="1" applyAlignment="1">
      <alignment horizontal="center"/>
    </xf>
    <xf numFmtId="1" fontId="13" fillId="0" borderId="13" xfId="2" applyNumberFormat="1" applyFont="1" applyBorder="1" applyAlignment="1">
      <alignment horizontal="center"/>
    </xf>
    <xf numFmtId="170" fontId="13" fillId="0" borderId="13" xfId="2" applyNumberFormat="1" applyFont="1" applyBorder="1" applyAlignment="1">
      <alignment horizontal="right"/>
    </xf>
    <xf numFmtId="170" fontId="12" fillId="0" borderId="0" xfId="2" applyNumberFormat="1" applyFont="1"/>
    <xf numFmtId="170" fontId="13" fillId="0" borderId="9" xfId="2" applyNumberFormat="1" applyFont="1" applyBorder="1"/>
    <xf numFmtId="170" fontId="12" fillId="0" borderId="9" xfId="2" applyNumberFormat="1" applyFont="1" applyBorder="1"/>
    <xf numFmtId="170" fontId="13" fillId="0" borderId="0" xfId="2" applyNumberFormat="1" applyFont="1"/>
    <xf numFmtId="0" fontId="12" fillId="0" borderId="8" xfId="2" applyFont="1" applyBorder="1"/>
    <xf numFmtId="0" fontId="12" fillId="0" borderId="9" xfId="2" applyFont="1" applyBorder="1"/>
    <xf numFmtId="0" fontId="12" fillId="0" borderId="10" xfId="2" applyFont="1" applyBorder="1"/>
    <xf numFmtId="0" fontId="12" fillId="2" borderId="0" xfId="2" applyFont="1" applyFill="1"/>
    <xf numFmtId="0" fontId="13" fillId="0" borderId="0" xfId="2" applyFont="1" applyAlignment="1">
      <alignment horizontal="center"/>
    </xf>
    <xf numFmtId="1" fontId="13" fillId="0" borderId="0" xfId="3" applyNumberFormat="1" applyFont="1" applyAlignment="1">
      <alignment horizontal="right"/>
    </xf>
    <xf numFmtId="171" fontId="13" fillId="0" borderId="0" xfId="4" applyNumberFormat="1" applyFont="1" applyAlignment="1">
      <alignment horizontal="right"/>
    </xf>
    <xf numFmtId="1" fontId="12" fillId="0" borderId="0" xfId="3" applyNumberFormat="1" applyFont="1" applyAlignment="1">
      <alignment horizontal="right"/>
    </xf>
    <xf numFmtId="171" fontId="12" fillId="0" borderId="0" xfId="4" applyNumberFormat="1" applyFont="1" applyAlignment="1">
      <alignment horizontal="right"/>
    </xf>
    <xf numFmtId="172" fontId="12" fillId="0" borderId="13" xfId="4" applyNumberFormat="1" applyFont="1" applyBorder="1" applyAlignment="1">
      <alignment horizontal="center"/>
    </xf>
    <xf numFmtId="171" fontId="12" fillId="0" borderId="13" xfId="4" applyNumberFormat="1" applyFont="1" applyBorder="1" applyAlignment="1">
      <alignment horizontal="right"/>
    </xf>
    <xf numFmtId="166" fontId="8" fillId="2" borderId="1" xfId="0" applyNumberFormat="1" applyFont="1" applyFill="1" applyBorder="1" applyAlignment="1">
      <alignment horizontal="center" vertical="center"/>
    </xf>
    <xf numFmtId="0" fontId="7" fillId="0" borderId="1" xfId="0" applyFont="1" applyBorder="1" applyAlignment="1">
      <alignment vertical="center"/>
    </xf>
    <xf numFmtId="0" fontId="1" fillId="3" borderId="1" xfId="0" applyFont="1" applyFill="1" applyBorder="1" applyAlignment="1">
      <alignment horizontal="center"/>
    </xf>
    <xf numFmtId="0" fontId="0" fillId="3" borderId="1" xfId="0" applyFill="1" applyBorder="1" applyAlignment="1">
      <alignment horizontal="center"/>
    </xf>
    <xf numFmtId="0" fontId="13" fillId="0" borderId="2" xfId="2" applyFont="1" applyBorder="1" applyAlignment="1">
      <alignment horizontal="center" vertical="center"/>
    </xf>
    <xf numFmtId="0" fontId="13" fillId="0" borderId="4" xfId="2" applyFont="1" applyBorder="1" applyAlignment="1">
      <alignment horizontal="center" vertical="center"/>
    </xf>
    <xf numFmtId="0" fontId="13" fillId="0" borderId="3" xfId="2" applyFont="1" applyBorder="1" applyAlignment="1">
      <alignment horizontal="center" vertical="center"/>
    </xf>
    <xf numFmtId="0" fontId="13" fillId="0" borderId="8" xfId="2" applyFont="1" applyBorder="1" applyAlignment="1">
      <alignment horizontal="center" vertical="center"/>
    </xf>
    <xf numFmtId="0" fontId="13" fillId="0" borderId="9" xfId="2" applyFont="1" applyBorder="1" applyAlignment="1">
      <alignment horizontal="center" vertical="center"/>
    </xf>
    <xf numFmtId="0" fontId="13" fillId="0" borderId="10" xfId="2" applyFont="1" applyBorder="1" applyAlignment="1">
      <alignment horizontal="center" vertical="center"/>
    </xf>
    <xf numFmtId="0" fontId="13" fillId="0" borderId="5" xfId="2" applyFont="1" applyBorder="1" applyAlignment="1">
      <alignment horizontal="center" vertical="center"/>
    </xf>
    <xf numFmtId="0" fontId="13" fillId="0" borderId="11" xfId="2" applyFont="1" applyBorder="1" applyAlignment="1">
      <alignment horizontal="center" vertical="center"/>
    </xf>
    <xf numFmtId="0" fontId="14" fillId="0" borderId="0" xfId="2" applyFont="1" applyAlignment="1">
      <alignment horizontal="center" vertical="center" wrapText="1"/>
    </xf>
    <xf numFmtId="0" fontId="13" fillId="0" borderId="6" xfId="2" applyFont="1" applyBorder="1" applyAlignment="1">
      <alignment horizontal="center" vertical="center" wrapText="1"/>
    </xf>
    <xf numFmtId="0" fontId="13" fillId="0" borderId="0" xfId="2" applyFont="1" applyAlignment="1">
      <alignment horizontal="center" vertical="center" wrapText="1"/>
    </xf>
    <xf numFmtId="0" fontId="13" fillId="0" borderId="7" xfId="2" applyFont="1" applyBorder="1" applyAlignment="1">
      <alignment horizontal="center" vertical="center" wrapText="1"/>
    </xf>
    <xf numFmtId="0" fontId="15" fillId="0" borderId="0" xfId="0" applyFont="1" applyAlignment="1">
      <alignment horizontal="center" vertical="center" wrapText="1"/>
    </xf>
  </cellXfs>
  <cellStyles count="5">
    <cellStyle name="Millares 2 2" xfId="4" xr:uid="{276A1CDA-D99F-4FF6-B691-3B51921FB0C9}"/>
    <cellStyle name="Millares 3" xfId="3" xr:uid="{BDA3FFCC-11E1-4D50-9BB0-02771376B59A}"/>
    <cellStyle name="Moneda" xfId="1" builtinId="4"/>
    <cellStyle name="Normal" xfId="0" builtinId="0"/>
    <cellStyle name="Normal 2 2" xfId="2" xr:uid="{2FD927AA-D0C7-4BAD-A4DA-F34C667636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706257</xdr:colOff>
      <xdr:row>32</xdr:row>
      <xdr:rowOff>146675</xdr:rowOff>
    </xdr:from>
    <xdr:to>
      <xdr:col>8</xdr:col>
      <xdr:colOff>336140</xdr:colOff>
      <xdr:row>35</xdr:row>
      <xdr:rowOff>163107</xdr:rowOff>
    </xdr:to>
    <xdr:pic>
      <xdr:nvPicPr>
        <xdr:cNvPr id="2" name="Imagen 1">
          <a:extLst>
            <a:ext uri="{FF2B5EF4-FFF2-40B4-BE49-F238E27FC236}">
              <a16:creationId xmlns:a16="http://schemas.microsoft.com/office/drawing/2014/main" id="{B3D509BC-3ED3-49A2-A208-74A8CFFC624C}"/>
            </a:ext>
          </a:extLst>
        </xdr:cNvPr>
        <xdr:cNvPicPr>
          <a:picLocks noChangeAspect="1"/>
        </xdr:cNvPicPr>
      </xdr:nvPicPr>
      <xdr:blipFill>
        <a:blip xmlns:r="http://schemas.openxmlformats.org/officeDocument/2006/relationships" r:embed="rId1"/>
        <a:stretch>
          <a:fillRect/>
        </a:stretch>
      </xdr:blipFill>
      <xdr:spPr>
        <a:xfrm rot="247533">
          <a:off x="5094107" y="5391775"/>
          <a:ext cx="1153883" cy="505382"/>
        </a:xfrm>
        <a:prstGeom prst="rect">
          <a:avLst/>
        </a:prstGeom>
      </xdr:spPr>
    </xdr:pic>
    <xdr:clientData/>
  </xdr:twoCellAnchor>
  <xdr:oneCellAnchor>
    <xdr:from>
      <xdr:col>1</xdr:col>
      <xdr:colOff>52916</xdr:colOff>
      <xdr:row>1</xdr:row>
      <xdr:rowOff>74082</xdr:rowOff>
    </xdr:from>
    <xdr:ext cx="1852084" cy="809096"/>
    <xdr:pic>
      <xdr:nvPicPr>
        <xdr:cNvPr id="3" name="Imagen 2" descr="Nombre de la empresa&#10;&#10;Descripción generada automáticamente con confianza baja">
          <a:extLst>
            <a:ext uri="{FF2B5EF4-FFF2-40B4-BE49-F238E27FC236}">
              <a16:creationId xmlns:a16="http://schemas.microsoft.com/office/drawing/2014/main" id="{F8F58893-13C2-46F7-8B6A-E367B5EC4FF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766"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22634FE6-C6E3-459D-B525-6BDC325ED6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733273</xdr:colOff>
      <xdr:row>25</xdr:row>
      <xdr:rowOff>166309</xdr:rowOff>
    </xdr:from>
    <xdr:to>
      <xdr:col>7</xdr:col>
      <xdr:colOff>284537</xdr:colOff>
      <xdr:row>29</xdr:row>
      <xdr:rowOff>6453</xdr:rowOff>
    </xdr:to>
    <xdr:pic>
      <xdr:nvPicPr>
        <xdr:cNvPr id="3" name="Imagen 2">
          <a:extLst>
            <a:ext uri="{FF2B5EF4-FFF2-40B4-BE49-F238E27FC236}">
              <a16:creationId xmlns:a16="http://schemas.microsoft.com/office/drawing/2014/main" id="{1C82590E-48E7-436A-A9E3-66042E64DA54}"/>
            </a:ext>
          </a:extLst>
        </xdr:cNvPr>
        <xdr:cNvPicPr>
          <a:picLocks noChangeAspect="1"/>
        </xdr:cNvPicPr>
      </xdr:nvPicPr>
      <xdr:blipFill>
        <a:blip xmlns:r="http://schemas.openxmlformats.org/officeDocument/2006/relationships" r:embed="rId2"/>
        <a:stretch>
          <a:fillRect/>
        </a:stretch>
      </xdr:blipFill>
      <xdr:spPr>
        <a:xfrm rot="247533">
          <a:off x="5076673" y="4408109"/>
          <a:ext cx="1151464" cy="5005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Neyla Lizeth Ome Guamanga" refreshedDate="45787.119606365741" createdVersion="8" refreshedVersion="8" minRefreshableVersion="3" recordCount="15" xr:uid="{4DFF9B17-B3CA-4FC8-9B8F-E323228D6B94}">
  <cacheSource type="worksheet">
    <worksheetSource ref="A2:BB17" sheet="ESTADO CADA FACT"/>
  </cacheSource>
  <cacheFields count="55">
    <cacheField name="NIT IPS" numFmtId="0">
      <sharedItems containsSemiMixedTypes="0" containsString="0" containsNumber="1" containsInteger="1" minValue="900386591" maxValue="900386591"/>
    </cacheField>
    <cacheField name="Nombre IPS" numFmtId="0">
      <sharedItems/>
    </cacheField>
    <cacheField name="Prefijo Factura" numFmtId="0">
      <sharedItems/>
    </cacheField>
    <cacheField name="Numero Factura" numFmtId="0">
      <sharedItems containsSemiMixedTypes="0" containsString="0" containsNumber="1" containsInteger="1" minValue="1573" maxValue="5228"/>
    </cacheField>
    <cacheField name="FACTURA" numFmtId="0">
      <sharedItems/>
    </cacheField>
    <cacheField name="A" numFmtId="0">
      <sharedItems/>
    </cacheField>
    <cacheField name="LLAVE" numFmtId="0">
      <sharedItems/>
    </cacheField>
    <cacheField name="IPS Fecha factura" numFmtId="14">
      <sharedItems containsSemiMixedTypes="0" containsNonDate="0" containsDate="1" containsString="0" minDate="2021-10-26T00:00:00" maxDate="2205-03-22T00:00:00"/>
    </cacheField>
    <cacheField name="IPS Fecha radicado" numFmtId="14">
      <sharedItems containsNonDate="0" containsDate="1" containsString="0" containsBlank="1" minDate="2021-11-20T09:18:48" maxDate="2025-01-14T16:18:35"/>
    </cacheField>
    <cacheField name="IPS Valor Factura" numFmtId="166">
      <sharedItems containsSemiMixedTypes="0" containsString="0" containsNumber="1" containsInteger="1" minValue="2572600" maxValue="64544533"/>
    </cacheField>
    <cacheField name="IPS Saldo Factura" numFmtId="166">
      <sharedItems containsSemiMixedTypes="0" containsString="0" containsNumber="1" containsInteger="1" minValue="51500" maxValue="64544533"/>
    </cacheField>
    <cacheField name="Tipo de Contrato" numFmtId="0">
      <sharedItems/>
    </cacheField>
    <cacheField name="Sede / Ciudad" numFmtId="0">
      <sharedItems/>
    </cacheField>
    <cacheField name="Tipo de Prestación" numFmtId="0">
      <sharedItems/>
    </cacheField>
    <cacheField name="ESTADO CARTERA ANTERIOR" numFmtId="0">
      <sharedItems/>
    </cacheField>
    <cacheField name="ESTADO EPS 10-05-2025" numFmtId="0">
      <sharedItems count="5">
        <s v="Factura Devuelta"/>
        <s v="Factura No Radicada"/>
        <s v="Factura Pendiente por Programacion de Pago"/>
        <s v="Factura Pendiente por Programación de Pago-Glosa Pendiente por Contestar IPS"/>
        <s v="Glosa Pendiente por Contestar IPS"/>
      </sharedItems>
    </cacheField>
    <cacheField name="POR PAGAR SAP" numFmtId="166">
      <sharedItems containsSemiMixedTypes="0" containsString="0" containsNumber="1" containsInteger="1" minValue="0" maxValue="12682996"/>
    </cacheField>
    <cacheField name="DOC CONTA" numFmtId="0">
      <sharedItems containsString="0" containsBlank="1" containsNumber="1" containsInteger="1" minValue="1222537979" maxValue="4800067992"/>
    </cacheField>
    <cacheField name="ESTADO BOX" numFmtId="0">
      <sharedItems/>
    </cacheField>
    <cacheField name="FECHA FACT" numFmtId="14">
      <sharedItems containsSemiMixedTypes="0" containsNonDate="0" containsDate="1" containsString="0" minDate="2021-10-26T00:00:00" maxDate="2025-04-24T00:00:00"/>
    </cacheField>
    <cacheField name="FECHA RAD" numFmtId="14">
      <sharedItems containsNonDate="0" containsDate="1" containsString="0" containsBlank="1" minDate="2021-11-20T00:00:00" maxDate="2025-05-06T00:00:00"/>
    </cacheField>
    <cacheField name="FECHA LIQ" numFmtId="14">
      <sharedItems containsNonDate="0" containsDate="1" containsString="0" containsBlank="1" minDate="2024-11-21T00:00:00" maxDate="2025-03-26T00:00:00"/>
    </cacheField>
    <cacheField name="FECHA DEV" numFmtId="14">
      <sharedItems containsNonDate="0" containsDate="1" containsString="0" containsBlank="1" minDate="2024-10-21T00:00:00" maxDate="2025-05-06T00:00:00"/>
    </cacheField>
    <cacheField name="DIAS" numFmtId="0">
      <sharedItems containsMixedTypes="1" containsNumber="1" containsInteger="1" minValue="-5" maxValue="191"/>
    </cacheField>
    <cacheField name="EDAD" numFmtId="0">
      <sharedItems/>
    </cacheField>
    <cacheField name="VALOR BRUTO" numFmtId="166">
      <sharedItems containsSemiMixedTypes="0" containsString="0" containsNumber="1" containsInteger="1" minValue="2572600" maxValue="64544533"/>
    </cacheField>
    <cacheField name="VALOR RADICAD" numFmtId="166">
      <sharedItems containsSemiMixedTypes="0" containsString="0" containsNumber="1" containsInteger="1" minValue="103000" maxValue="64544533"/>
    </cacheField>
    <cacheField name="GLOSA PDTE" numFmtId="166">
      <sharedItems containsSemiMixedTypes="0" containsString="0" containsNumber="1" containsInteger="1" minValue="0" maxValue="4809500"/>
    </cacheField>
    <cacheField name="GLOSA ACEPTADA" numFmtId="166">
      <sharedItems containsSemiMixedTypes="0" containsString="0" containsNumber="1" containsInteger="1" minValue="0" maxValue="2116650"/>
    </cacheField>
    <cacheField name="DEVOLUCION" numFmtId="166">
      <sharedItems containsSemiMixedTypes="0" containsString="0" containsNumber="1" containsInteger="1" minValue="0" maxValue="64544533"/>
    </cacheField>
    <cacheField name="Devolucion Aceptada" numFmtId="0">
      <sharedItems containsNonDate="0" containsString="0" containsBlank="1"/>
    </cacheField>
    <cacheField name="Observacion Devolucion" numFmtId="0">
      <sharedItems containsBlank="1" longText="1"/>
    </cacheField>
    <cacheField name="Observacion glosa" numFmtId="0">
      <sharedItems containsBlank="1" longText="1"/>
    </cacheField>
    <cacheField name="Valor_Glosa y Devolución" numFmtId="166">
      <sharedItems containsSemiMixedTypes="0" containsString="0" containsNumber="1" containsInteger="1" minValue="0" maxValue="64544533"/>
    </cacheField>
    <cacheField name="TIPIFICACION" numFmtId="0">
      <sharedItems containsBlank="1"/>
    </cacheField>
    <cacheField name="CONCEPTO GLOSA Y DEVOLUCION" numFmtId="0">
      <sharedItems containsBlank="1" longText="1"/>
    </cacheField>
    <cacheField name="TIPIFICACION OBJECION" numFmtId="0">
      <sharedItems containsBlank="1"/>
    </cacheField>
    <cacheField name="TIPO DE SERVICIO" numFmtId="0">
      <sharedItems containsBlank="1"/>
    </cacheField>
    <cacheField name="AMBITO" numFmtId="0">
      <sharedItems containsBlank="1"/>
    </cacheField>
    <cacheField name="Numero Contrato" numFmtId="0">
      <sharedItems containsBlank="1"/>
    </cacheField>
    <cacheField name="FACTURA CANCELADA" numFmtId="0">
      <sharedItems containsString="0" containsBlank="1" containsNumber="1" containsInteger="1" minValue="2995354" maxValue="64544533"/>
    </cacheField>
    <cacheField name="FACTURA DEVUELTA" numFmtId="0">
      <sharedItems containsNonDate="0" containsString="0" containsBlank="1"/>
    </cacheField>
    <cacheField name="FACTURA NO RADICADA" numFmtId="0">
      <sharedItems containsString="0" containsBlank="1" containsNumber="1" containsInteger="1" minValue="25354803" maxValue="25354803"/>
    </cacheField>
    <cacheField name="GLOSA ACEPTADA2" numFmtId="0">
      <sharedItems containsNonDate="0" containsString="0" containsBlank="1"/>
    </cacheField>
    <cacheField name="VALOR EXTEMPORANEO" numFmtId="0">
      <sharedItems containsNonDate="0" containsString="0" containsBlank="1"/>
    </cacheField>
    <cacheField name="GLOSA PDTE2" numFmtId="0">
      <sharedItems containsString="0" containsBlank="1" containsNumber="1" containsInteger="1" minValue="337999" maxValue="4809500"/>
    </cacheField>
    <cacheField name="FACTURA EN PROGRAMACION DE PAGO" numFmtId="0">
      <sharedItems containsString="0" containsBlank="1" containsNumber="1" containsInteger="1" minValue="51500" maxValue="14091633"/>
    </cacheField>
    <cacheField name="FACTURA EN PROCESO INTERNO" numFmtId="0">
      <sharedItems containsNonDate="0" containsString="0" containsBlank="1"/>
    </cacheField>
    <cacheField name="FACTURACION COVID-19" numFmtId="0">
      <sharedItems containsNonDate="0" containsString="0" containsBlank="1"/>
    </cacheField>
    <cacheField name="VALOR CANCELADO SAP" numFmtId="0">
      <sharedItems containsString="0" containsBlank="1" containsNumber="1" containsInteger="1" minValue="2074317" maxValue="2074317"/>
    </cacheField>
    <cacheField name="RETENCION" numFmtId="0">
      <sharedItems containsString="0" containsBlank="1" containsNumber="1" containsInteger="1" minValue="42333" maxValue="42333"/>
    </cacheField>
    <cacheField name="DOC COMPENSACION SAP" numFmtId="0">
      <sharedItems containsString="0" containsBlank="1" containsNumber="1" containsInteger="1" minValue="4800067037" maxValue="4800067037"/>
    </cacheField>
    <cacheField name="FECHA COMPENSACION SAP" numFmtId="0">
      <sharedItems containsNonDate="0" containsDate="1" containsString="0" containsBlank="1" minDate="2025-01-28T00:00:00" maxDate="2025-01-29T00:00:00"/>
    </cacheField>
    <cacheField name="OBSE PAGO" numFmtId="0">
      <sharedItems containsNonDate="0" containsString="0" containsBlank="1"/>
    </cacheField>
    <cacheField name="VALOR TRANFERENCIA" numFmtId="0">
      <sharedItems containsString="0" containsBlank="1" containsNumber="1" containsInteger="1" minValue="2074317" maxValue="2074317"/>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5">
  <r>
    <n v="900386591"/>
    <s v="GYO MEDICAL IPS SAS"/>
    <s v="ACPV"/>
    <n v="3737"/>
    <s v="ACPV3737"/>
    <s v="'ACPV3737', "/>
    <s v="900386591_ACPV3737"/>
    <d v="2023-12-21T08:24:10"/>
    <d v="2024-01-11T17:13:52"/>
    <n v="6684569"/>
    <n v="6684569"/>
    <s v="EVENTO"/>
    <s v="PALMIRA, VALLE"/>
    <s v="Atención Unidad de Cuidados Intensivos"/>
    <s v="FACTURA DEVUELTA"/>
    <x v="0"/>
    <n v="0"/>
    <m/>
    <s v="Devuelta"/>
    <d v="2023-12-21T00:00:00"/>
    <d v="2024-10-07T00:00:00"/>
    <m/>
    <d v="2024-10-24T00:00:00"/>
    <n v="188"/>
    <s v="181-360"/>
    <n v="6684569"/>
    <n v="6684569"/>
    <n v="0"/>
    <n v="0"/>
    <n v="6684569"/>
    <m/>
    <s v="Se sostiene devolución por criterio de auditoria médica, no se subsano la devolución anterior.  Siguen sin evidenciarse los criterios para permanencia en estancia, por 107M01 cantidad 4 Internación En Unidad De Cuidados Intermedios. No concuerdan los días de estancia de Ucin soportados en historia clínica, con el detalle de cargos. Una vez subsanada la devolución, la factura queda sujeta a auditoria integral. "/>
    <m/>
    <n v="6684569"/>
    <s v="DEVOLUCION"/>
    <s v="Se sostiene devolución por criterio de auditoria médica, no se subsano la devolución anterior. Siguen sin evidenciarse los criterios para permanencia en estancia, por 107M01 cantidad 4 Internación En Unidad De Cuidados Intermedios. No concuerdan los días de estancia de Ucin soportados en historia clínica, con el detalle de cargos. Una vez subsanada la devolución, la factura queda sujeta a auditoria integral."/>
    <s v="FACTURACION"/>
    <s v="Servicios hospitalarios"/>
    <s v="Hospitalario"/>
    <m/>
    <n v="6684569"/>
    <m/>
    <m/>
    <m/>
    <m/>
    <m/>
    <m/>
    <m/>
    <m/>
    <m/>
    <m/>
    <m/>
    <m/>
    <m/>
    <m/>
  </r>
  <r>
    <n v="900386591"/>
    <s v="GYO MEDICAL IPS SAS"/>
    <s v="ACPV"/>
    <n v="4533"/>
    <s v="ACPV4533"/>
    <s v="'ACPV4533', "/>
    <s v="900386591_ACPV4533"/>
    <d v="2024-08-27T09:03:40"/>
    <d v="2024-09-12T15:06:04"/>
    <n v="36168770"/>
    <n v="36168770"/>
    <s v="EVENTO"/>
    <s v="PALMIRA, VALLE"/>
    <s v="Atención Unidad de Cuidados Intensivos"/>
    <s v="FACTURA DEVUELTA"/>
    <x v="0"/>
    <n v="0"/>
    <m/>
    <s v="Devuelta"/>
    <d v="2024-08-27T00:00:00"/>
    <d v="2024-10-07T00:00:00"/>
    <m/>
    <d v="2024-10-21T00:00:00"/>
    <n v="191"/>
    <s v="181-360"/>
    <n v="36168770"/>
    <n v="36168770"/>
    <n v="0"/>
    <n v="0"/>
    <n v="36168770"/>
    <m/>
    <s v="Se sostiene Devolución, se evidencia que la autorización 122300638868, se encuentra en estado provisional, por lo tanto sigue sin evidenciarse la autorización final para el cierre del evento al egreso del paciente. Por favor validar con el área  encargada.  Una Vez subsanada la  devolución, la factura queda sujeta a auditoria integral.  "/>
    <m/>
    <n v="36168770"/>
    <s v="DEVOLUCION"/>
    <s v="Se sostiene Devolución, se evidencia que la autorización 122300638868, se encuentra en estado provisional, por lo tanto sigue sin evidenciarse la autorización final para el cierre del evento al egreso del paciente. Por favor validar con el área encargada. Una Vez subsanada la devolución, la factura queda sujeta a auditoria integral."/>
    <s v="AUTORIZACION"/>
    <s v="Servicios hospitalarios"/>
    <s v="Hospitalario"/>
    <m/>
    <n v="36168770"/>
    <m/>
    <m/>
    <m/>
    <m/>
    <m/>
    <m/>
    <m/>
    <m/>
    <m/>
    <m/>
    <m/>
    <m/>
    <m/>
    <m/>
  </r>
  <r>
    <n v="900386591"/>
    <s v="GYO MEDICAL IPS SAS"/>
    <s v="ACPV"/>
    <n v="4856"/>
    <s v="ACPV4856"/>
    <s v="'ACPV4856', "/>
    <s v="900386591_ACPV4856"/>
    <d v="2024-11-30T10:49:39"/>
    <d v="2024-12-06T10:28:44"/>
    <n v="6019594"/>
    <n v="6019594"/>
    <s v="EVENTO"/>
    <s v="PALMIRA, VALLE"/>
    <s v="Atención Unidad de Cuidados Intensivos"/>
    <e v="#N/A"/>
    <x v="0"/>
    <n v="0"/>
    <m/>
    <s v="Devuelta"/>
    <d v="2024-11-30T00:00:00"/>
    <d v="2024-12-06T00:00:00"/>
    <m/>
    <d v="2024-12-27T00:00:00"/>
    <n v="124"/>
    <s v="91-180"/>
    <n v="6019594"/>
    <n v="6019594"/>
    <n v="0"/>
    <n v="0"/>
    <n v="6019594"/>
    <m/>
    <s v="Se  realiza  devolución, no se evidencia  detalle de cargos discrimanado por fechas. Por favor  validar  con el área  encargar, una vez subsanada  la  devolución, factura  queda sujeta a auditoria integral."/>
    <m/>
    <n v="6019594"/>
    <s v="DEVOLUCION"/>
    <s v="Se realiza devolución, no se evidencia detalle de cargos discrimanado por fechas. Por favor validar con el área encargar, una vez subsanada la devolución, factura queda sujeta a auditoria integral."/>
    <s v="SOPORTE"/>
    <s v="Servicios hospitalarios"/>
    <s v="Hospitalario"/>
    <m/>
    <n v="6019594"/>
    <m/>
    <m/>
    <m/>
    <m/>
    <m/>
    <m/>
    <m/>
    <m/>
    <m/>
    <m/>
    <m/>
    <m/>
    <m/>
    <m/>
  </r>
  <r>
    <n v="900386591"/>
    <s v="GYO MEDICAL IPS SAS"/>
    <s v="ACPV"/>
    <n v="4895"/>
    <s v="ACPV4895"/>
    <s v="'ACPV4895', "/>
    <s v="900386591_ACPV4895"/>
    <d v="2025-01-07T09:41:54"/>
    <d v="2025-01-14T16:18:29"/>
    <n v="2995354"/>
    <n v="2995354"/>
    <s v="EVENTO"/>
    <s v="PALMIRA, VALLE"/>
    <s v="Atención Unidad de Cuidados Intensivos"/>
    <e v="#N/A"/>
    <x v="0"/>
    <n v="0"/>
    <m/>
    <s v="Devuelta"/>
    <d v="2025-01-07T00:00:00"/>
    <d v="2025-02-03T00:00:00"/>
    <m/>
    <d v="2025-02-19T00:00:00"/>
    <n v="70"/>
    <s v="61-90"/>
    <n v="2995354"/>
    <n v="2995354"/>
    <n v="0"/>
    <n v="0"/>
    <n v="2995354"/>
    <m/>
    <s v="Se realiza devolución , factura no cuenta con autorizacion para cierre  del evento en estancia hospitalaria. Por favor validar con el área encargada."/>
    <m/>
    <n v="2995354"/>
    <s v="DEVOLUCION"/>
    <s v="Se realiza devolución , factura no cuenta con autorizacion para cierre del evento en estancia hospitalaria. Por favor validar con el área encargada."/>
    <s v="AUTORIZACION"/>
    <s v="Servicios hospitalarios"/>
    <s v="Hospitalario"/>
    <m/>
    <n v="2995354"/>
    <m/>
    <m/>
    <m/>
    <m/>
    <m/>
    <m/>
    <m/>
    <m/>
    <m/>
    <m/>
    <m/>
    <m/>
    <m/>
    <m/>
  </r>
  <r>
    <n v="900386591"/>
    <s v="GYO MEDICAL IPS SAS"/>
    <s v="ACPV"/>
    <n v="5105"/>
    <s v="ACPV5105"/>
    <s v="'ACPV5105', "/>
    <s v="900386591_ACPV5105"/>
    <d v="2205-03-21T00:00:00"/>
    <m/>
    <n v="64544533"/>
    <n v="64544533"/>
    <s v="EVENTO"/>
    <s v="PALMIRA, VALLE"/>
    <s v="Atención Unidad de Cuidados Intensivos"/>
    <e v="#N/A"/>
    <x v="0"/>
    <n v="0"/>
    <m/>
    <s v="Devuelta"/>
    <d v="2025-03-21T00:00:00"/>
    <d v="2025-05-05T00:00:00"/>
    <m/>
    <d v="2025-05-05T00:00:00"/>
    <n v="-5"/>
    <s v="Corriente"/>
    <n v="64544533"/>
    <n v="64544533"/>
    <n v="0"/>
    <n v="0"/>
    <n v="64544533"/>
    <m/>
    <s v="El prestador de servicios de salud que factura no hace parte de la red integral e integrada de la entidad responsable de pago"/>
    <m/>
    <n v="64544533"/>
    <s v="DEVOLUCION"/>
    <s v="El prestador de servicios de salud que factura no hace parte de la red integral e integrada de la entidad responsable de pago"/>
    <s v="FACTURACION"/>
    <s v="Servicios de internación o procedimientos quirurgicos"/>
    <m/>
    <m/>
    <n v="64544533"/>
    <m/>
    <m/>
    <m/>
    <m/>
    <m/>
    <m/>
    <m/>
    <m/>
    <m/>
    <m/>
    <m/>
    <m/>
    <m/>
    <m/>
  </r>
  <r>
    <n v="900386591"/>
    <s v="GYO MEDICAL IPS SAS"/>
    <s v="ACPV"/>
    <n v="5228"/>
    <s v="ACPV5228"/>
    <s v="'ACPV5228', "/>
    <s v="900386591_ACPV5228"/>
    <d v="2025-04-23T09:00:25"/>
    <m/>
    <n v="25354803"/>
    <n v="25354803"/>
    <s v="EVENTO"/>
    <s v="PALMIRA, VALLE"/>
    <s v="Atención Unidad de Cuidados Intensivos"/>
    <e v="#N/A"/>
    <x v="1"/>
    <n v="0"/>
    <m/>
    <s v="Para cargar RIPS o soportes"/>
    <d v="2025-04-23T00:00:00"/>
    <m/>
    <m/>
    <m/>
    <s v="No radicada"/>
    <s v="No radicada"/>
    <n v="25354803"/>
    <n v="25354803"/>
    <n v="0"/>
    <n v="0"/>
    <n v="0"/>
    <m/>
    <m/>
    <m/>
    <n v="0"/>
    <m/>
    <m/>
    <m/>
    <m/>
    <m/>
    <m/>
    <m/>
    <m/>
    <n v="25354803"/>
    <m/>
    <m/>
    <m/>
    <m/>
    <m/>
    <m/>
    <m/>
    <m/>
    <m/>
    <m/>
    <m/>
    <m/>
  </r>
  <r>
    <n v="900386591"/>
    <s v="GYO MEDICAL IPS SAS"/>
    <s v="ACPV"/>
    <n v="2667"/>
    <s v="ACPV2667"/>
    <s v="'ACPV2667', "/>
    <s v="900386591_ACPV2667"/>
    <d v="2023-01-23T00:00:00"/>
    <d v="2023-12-18T17:25:59"/>
    <n v="7731627"/>
    <n v="51500"/>
    <s v="EVENTO"/>
    <s v="PALMIRA, VALLE"/>
    <s v="Atención Unidad de Cuidados Intensivos"/>
    <s v="FACTURA PENDIENTE EN PROGRAMACION DE PAGO - GLOSA PENDIENTE POR CONCILIAR"/>
    <x v="2"/>
    <n v="50470"/>
    <n v="1222537979"/>
    <s v="Finalizada"/>
    <d v="2023-01-23T00:00:00"/>
    <d v="2024-08-01T00:00:00"/>
    <d v="2024-11-21T00:00:00"/>
    <m/>
    <n v="160"/>
    <s v="91-180"/>
    <n v="7731627"/>
    <n v="103000"/>
    <n v="0"/>
    <n v="51500"/>
    <n v="0"/>
    <m/>
    <m/>
    <s v="AUT/SPTE.INCOMPLETO: SE DEVUELVE FACTURA NO CUENTA CON AUTORIZACION POR LOS SERVICIOS PRESTADOS FAVOR SOLICITAR AL CORRE O CAPAUTORIZACIONES@EPSDELAGENTE.COM.CO , 2- NO SE EVIDENCIA  SOPORTE NI INTERPRETACION DE LAS IMAGENES DIAGNOSTICAS ECOCARDIOGRAMA Y RC TORAX , FACTURA PENDIENTE DE AUDITORIA M EDICA.JENNIFER REBOLLEDO"/>
    <n v="0"/>
    <m/>
    <m/>
    <m/>
    <s v="Servicios hospitalarios"/>
    <m/>
    <s v="URG-2023-63"/>
    <m/>
    <m/>
    <m/>
    <m/>
    <m/>
    <m/>
    <n v="51500"/>
    <m/>
    <m/>
    <m/>
    <m/>
    <m/>
    <m/>
    <m/>
    <m/>
  </r>
  <r>
    <n v="900386591"/>
    <s v="GYO MEDICAL IPS SAS"/>
    <s v="ACPV"/>
    <n v="2717"/>
    <s v="ACPV2717"/>
    <s v="'ACPV2717', "/>
    <s v="900386591_ACPV2717"/>
    <d v="2023-02-28T00:00:00"/>
    <d v="2023-12-18T17:26:06"/>
    <n v="2572600"/>
    <n v="85200"/>
    <s v="EVENTO"/>
    <s v="PALMIRA, VALLE"/>
    <s v="Atención Unidad de Cuidados Intensivos"/>
    <s v="FACTURA PENDIENTE EN PROGRAMACION DE PAGO - GLOSA PENDIENTE POR CONCILIAR"/>
    <x v="2"/>
    <n v="83496"/>
    <n v="1222537980"/>
    <s v="Finalizada"/>
    <d v="2023-02-28T00:00:00"/>
    <d v="2024-08-01T00:00:00"/>
    <d v="2024-11-21T00:00:00"/>
    <m/>
    <n v="160"/>
    <s v="91-180"/>
    <n v="2572600"/>
    <n v="170400"/>
    <n v="0"/>
    <n v="85200"/>
    <n v="0"/>
    <m/>
    <m/>
    <s v="AUT: SE DEVUELVE FACTURA NO CUENTA CON AUTORIZACION POR LOSERVICIOS PRESTADOS FAVOR SOLICITAR AL CORREO CAPAUTORIZACION S@EPSDELAGENTE.COM.CO ,NO SE EVIDENCIA SOPORTE DE IMAGENES D AGNOSTICAS RX DE HUESOS Y RX TORAX $455.400 , NO SE EVIDENCI SOPORTES DE ADMINISTRACION DE MEDICAMENTOS NI SPORTE DE INSU MOS FACTURADOS $560.700 , FAVOR VALIDAR PARA DAR TRAMITE.JEN NIFER REBOLLEDO"/>
    <n v="0"/>
    <m/>
    <m/>
    <m/>
    <s v="Servicios hospitalarios"/>
    <m/>
    <s v="URG-2023-63"/>
    <m/>
    <m/>
    <m/>
    <m/>
    <m/>
    <m/>
    <n v="85200"/>
    <m/>
    <m/>
    <m/>
    <m/>
    <m/>
    <m/>
    <m/>
    <m/>
  </r>
  <r>
    <n v="900386591"/>
    <s v="GYO MEDICAL IPS SAS"/>
    <s v="ACPV"/>
    <n v="3622"/>
    <s v="ACPV3622"/>
    <s v="'ACPV3622', "/>
    <s v="900386591_ACPV3622"/>
    <d v="2023-11-17T11:48:20"/>
    <d v="2023-12-18T17:26:17"/>
    <n v="14200901"/>
    <n v="304583"/>
    <s v="EVENTO"/>
    <s v="PALMIRA, VALLE"/>
    <s v="Atención Unidad de Cuidados Intensivos"/>
    <s v="FACTURA CANCELADA PARCIALMENTE - GLOSA PENDIENTE POR CONCILIAR"/>
    <x v="2"/>
    <n v="298491"/>
    <n v="1913454339"/>
    <s v="Finalizada"/>
    <d v="2023-11-17T00:00:00"/>
    <d v="2023-12-18T00:00:00"/>
    <d v="2024-11-21T00:00:00"/>
    <m/>
    <n v="160"/>
    <s v="91-180"/>
    <n v="14200901"/>
    <n v="304583"/>
    <n v="0"/>
    <n v="0"/>
    <n v="0"/>
    <m/>
    <m/>
    <s v="Se ratifica por COPAGO: Se glosa valor de $304.583 Copago nivel 1 NO aplicado en factura, NO se evidencia en HC que ya pagó por este evento, NO se evidencia que el usuario este exonerado de copagos y/o cuotas moderadoras. JAM, favor anexar documento firmado por ususrio como evidencia, sin capacidad de pago."/>
    <n v="0"/>
    <m/>
    <m/>
    <m/>
    <s v="Servicios hospitalarios"/>
    <m/>
    <s v="URG-2023-63"/>
    <m/>
    <m/>
    <m/>
    <m/>
    <m/>
    <m/>
    <n v="304583"/>
    <m/>
    <m/>
    <m/>
    <m/>
    <m/>
    <m/>
    <m/>
    <m/>
  </r>
  <r>
    <n v="900386591"/>
    <s v="GYO MEDICAL IPS SAS"/>
    <s v="ACPV"/>
    <n v="1573"/>
    <s v="ACPV1573"/>
    <s v="'ACPV1573', "/>
    <s v="900386591_ACPV1573"/>
    <d v="2021-10-26T00:00:00"/>
    <d v="2021-11-20T09:18:48"/>
    <n v="16997776"/>
    <n v="12764476"/>
    <s v="EVENTO"/>
    <s v="PALMIRA, VALLE"/>
    <s v="Atención Unidad de Cuidados Intensivos"/>
    <s v="FACTURA PENDIENTE EN PROGRAMACION DE PAGO - GLOSA PENDIENTE POR CONCILIAR"/>
    <x v="2"/>
    <n v="0"/>
    <m/>
    <s v="Finalizada"/>
    <d v="2021-10-26T00:00:00"/>
    <d v="2021-11-20T00:00:00"/>
    <d v="2024-11-21T00:00:00"/>
    <m/>
    <n v="160"/>
    <s v="91-180"/>
    <n v="16997776"/>
    <n v="4233300"/>
    <n v="0"/>
    <n v="2116650"/>
    <n v="0"/>
    <m/>
    <m/>
    <s v="SE DEVUELVE FACTURA AL VALIDAR NO CUENTA AUTORIZACION POR LOS SERVICIOS PRESTADOS EL NAP QUE ANEXAN PERTENECE A URGENCIA S NO AUTORIZAN ESTANCIA SE DEBE DE SOLICITAR AL CORREO CAPAU TORIZACIONES@EPSCOMFENALCOVALLE.COM.CO , LABORATORIOS NO SOP ORTADOS :3 A.L ,2 CALCIO COLORIMETRIA,1 CALCIO IONICO,3 GLUC OSA,FACTURAN 42 GLUCOMETRIAS SOPORTAN 30 ,VALIDAR OBJECCIONE S REALIZADAS POR AUDIOTORIA MEDICA QUE SUMAN UN TOTAL DE $4. 036.800 Y ANNEXAR LO REQUERIDO PARA DAR TRAMITE.JENNIFER REB OLLEDO SE ENVIA FORMATO DE AUDITORIA.JENNIFER REBOLLEDO|SPTE INCOMPLETO SE REALIZA OBJECCION LABORATORIOS NO SOPORTADOS ACIDO LACTICO FACTURAN 3 $132.000 NO SOPORTADOS,CALCIO CPOR COLORIMETRIA FACTURAN 3 $64.500 NO SOPORTADOS , NO SE EVIDENCIA RESPUESTA POR LAS OBJECCIONES REALIZADAS POR AUDITORIA MEDICA POR VALOR DE $4.036.800 PARA UN TOTAL DE GLOSA $4.233.300 FAVOR VALIDAR Y ANEXAR LO REQUERIDO PARA DAR TRAMITESE ANEXA FORMATO DE OBJECCIONES.JENNIFER REBOLLEDO "/>
    <n v="0"/>
    <m/>
    <m/>
    <m/>
    <m/>
    <m/>
    <s v="MIG-900386591"/>
    <m/>
    <m/>
    <m/>
    <m/>
    <m/>
    <m/>
    <n v="12764476"/>
    <m/>
    <m/>
    <n v="2074317"/>
    <n v="42333"/>
    <n v="4800067037"/>
    <d v="2025-01-28T00:00:00"/>
    <m/>
    <n v="2074317"/>
  </r>
  <r>
    <n v="900386591"/>
    <s v="GYO MEDICAL IPS SAS"/>
    <s v="ACPV"/>
    <n v="4900"/>
    <s v="ACPV4900"/>
    <s v="'ACPV4900', "/>
    <s v="900386591_ACPV4900"/>
    <d v="2025-01-07T10:43:33"/>
    <d v="2025-01-14T16:18:29"/>
    <n v="14091633"/>
    <n v="14091633"/>
    <s v="EVENTO"/>
    <s v="PALMIRA, VALLE"/>
    <s v="Atención Unidad de Cuidados Intensivos"/>
    <e v="#N/A"/>
    <x v="2"/>
    <n v="12682996"/>
    <n v="1222573822"/>
    <s v="Para respuesta prestador"/>
    <d v="2025-01-07T00:00:00"/>
    <d v="2025-02-03T00:00:00"/>
    <d v="2025-03-25T00:00:00"/>
    <m/>
    <n v="36"/>
    <s v="31-60"/>
    <n v="14091633"/>
    <n v="1149800"/>
    <n v="1149800"/>
    <n v="0"/>
    <n v="0"/>
    <m/>
    <m/>
    <s v="Paraclínicos no interpretados en la HC: 903110 Acido láctico facturan 3 no interpretados en la HC- Calcio iónico facturan 2 no interpretados en la HC- Calcio facturan 3 interpretan 2 (9- 9)- Cloro facturan 7 interpretan 3 (108- 106- 102)- Creatinina facturan 5 interpretan 1 (0,46)- Glucosa facturan 3 interpretan 1 (High al ingreso)- Hemograma facturan 3 interpretan 2 (HG 14,5- 12,4). ($510.300) |Paraclínicos no interpretados en la HC: 903856 BUN facturan 2 interpretan 1 (0,46)- Potasio facturan 7 interpretan 3 (5- 3,6- 5,9)- PCR facturan 2 interpretan 1 (1)- Sodio facturan 7 interpretan 3 (136- 137- 137). ($466.800) |Se aplica glosa por valor de $72.200, que obedece a glosa por tarifa por mayor valor facturado, se reconoce valor pactado en nota técnica, para los siguientes servicios: -Cups facturado 939403 Terapia Respiratoria Integral, 6 cantidades, por valor de $33.500 valor unitario, para un total de $201.000, se reconoce valor pactado $33.400 valor unitario, para un total de $200.400, se objeta diferencia por valor de $600 . -Cups facturado 890408 Interconsulta Por Psicología, por valor de $35.600, se reconoce valor pactado $35.500 , se objeta diferencia por valor de $100. -Cups facturado 890406 Interconsulta Por Nutricion Y Dietetica , por valor de $36.500, se reconoce valor pactado $36.400, se objeta diferencia por valor de $100. -Cups facturado 903827 Cuerpos Cetónicos O Cetonas En Sangre, 2 cantidades por valor unitario de $22.900, para un total de $45.800, se reconoce valor pactado $14.700 valor unitario, para un total de $ 29:400, se objeta diferencia por valor de $16.400. -Cups facturado 901235 Urocultivo [Antibiograma De Disco], por valor de $94.800, se reconoce valor pactado $39.900, se objeta diferencia por valor de $54.900. -Cups facturado 871121 Radiografia De Torax (P.A. Ó A.P Y Lateral, Decubito Lateral, Oblicuas Ó Lateral Con Bario), por valor de $104.100, se reconoce valor pactado $104.000, se objeta diferencia por valor de $100. |Se aplica glosa por valor de $100.500, que obedece a cups facturado 939403 TERAPIA RESPIRATORIA INTEGRAL, facturan 6 cantidades y solo se evidencia soportada 3 cantidades, se objeta diferencia por valor de $100.500 que obedece a 3 cantidades de terapias no soportadas, cada una con un valor unitario de $33.500. "/>
    <n v="1149800"/>
    <s v="GLOSA"/>
    <s v="Se aplica glosa por valor de $72.200, que obedece a glosa por tarifa por mayor valor facturado, se reconoce valor pactado en nota técnica, para los siguientes servicios: -Cups facturado 939403 Terapia Respiratoria Integral, 6 cantidades, por valor de $33.500 valor unitario, para un total de $201.000, se reconoce valor pactado $33.400 valor unitario, para un total de $200.400, se objeta diferencia por valor de $600 . -Cups facturado 890408 Interconsulta Por Psicología, por valor de $35.600, se reconoce valor pactado $35.500 , se objeta diferencia por valor de $100. -Cups facturado 890406 Interconsulta Por Nutricion Y Dietetica , por valor de $36.500, se reconoce valor pactado $36.400, se objeta diferencia por valor de $100. -Cups facturado 903827 Cuerpos Cetónicos O Cetonas En Sangre, 2 cantidades por valor unitario de $22.900, para un total de $45.800, se reconoce valor pactado $14.700 valor unitario, para un total de $ 29:400, se objeta diferencia por valor de $16.400. -Cups facturado 901235 Urocultivo [Antibiograma De Disco], por valor de $94.800, se reconoce valor pactado $39.900, se objeta diferencia por valor de $54.900. -Cups facturado 871121 Radiografia De Torax (P.A. Ó A.P Y Lateral, Decubito Lateral, Oblicuas Ó Lateral Con Bario), por valor de $104.100, se reconoce valor pactado $104.000, se objeta diferencia por valor de $100."/>
    <s v="PERTINENCIA MEDICA"/>
    <s v="Servicios hospitalarios"/>
    <s v="Hospitalario"/>
    <s v="URG-2023-63"/>
    <m/>
    <m/>
    <m/>
    <m/>
    <m/>
    <m/>
    <n v="14091633"/>
    <m/>
    <m/>
    <m/>
    <m/>
    <m/>
    <m/>
    <m/>
    <m/>
  </r>
  <r>
    <n v="900386591"/>
    <s v="GYO MEDICAL IPS SAS"/>
    <s v="ACPV"/>
    <n v="4938"/>
    <s v="ACPV4938"/>
    <s v="'ACPV4938', "/>
    <s v="900386591_ACPV4938"/>
    <d v="2025-01-10T17:44:30"/>
    <d v="2025-01-14T16:18:35"/>
    <n v="13239148"/>
    <n v="13239148"/>
    <s v="EVENTO"/>
    <s v="PALMIRA, VALLE"/>
    <s v="Atención Unidad de Cuidados Intensivos"/>
    <e v="#N/A"/>
    <x v="3"/>
    <n v="12062279"/>
    <n v="1222573823"/>
    <s v="Para respuesta prestador"/>
    <d v="2025-01-10T00:00:00"/>
    <d v="2025-02-03T00:00:00"/>
    <d v="2025-03-25T00:00:00"/>
    <m/>
    <n v="36"/>
    <s v="31-60"/>
    <n v="13239148"/>
    <n v="930700"/>
    <n v="930700"/>
    <n v="0"/>
    <n v="0"/>
    <m/>
    <m/>
    <s v="Se aplica glosa por valor de $9.900, que obedece a glosa por tarifa por mayor valor facturado, se reconoce valor pactado en nota técnica, para los siguientes servicios: -Cups facturado 939403 Terapia Respiratoria Integral 26 cantidades, por valor de $33.500 valor unitario, para un total de $871.000, se reconoce valor pactado $33.400 valor unitario, para un total de $868.400, se objeta diferencia por valor de $2.600. -Cups facturado 903110 Acido Lactico Por Metodo Fluorometria, por valor de $62.900, se reconoce valor pactado $62.800, se objeta diferencia por valor de $100. -Cups facturado 902049 Tiempo De Tromboplastina Parcial [Ptt], por valor de $51.100, se reconoce valor pactado $44.200, se objeta diferencia por valor de $6.900. -Cups facturado 903867 Transaminasa Glutamico Oxalacetica O Aspartato Amino Transferasa [Tgo-Ast] , por valor de $39.900, se reconoce valor pactado $37.700, se objeta diferencia por valor de $200. -Cups facturado 871121 Radiografia De Torax (P.A. Ó A.P Y Lateral, Decubito Lateral, Oblicuas Ó Lateral Con Bario) , por valor de $104.100, se reconoce valor pactado $104.000, se objeta diferencia por valor de $100. |Paraclínicos no interpretados en la HC: 906301 Adenovirus Antígeno- Calcio facturan 2 interpretan 1 (9)- Cloro facturan 2 interpretan 1 (103)- Creatinina facturan 2 interpretan 1 (0,27)- Glucosa facturan 2 interpretan 1 (93)- Hemocultivos #2- Influenza- IgE- Parainfluenza- Potasio facturan 2 interpretan 1 (4,6)- Sodio facturan 2 interpretan 1 (136)- VSR. ($920.800) "/>
    <n v="930700"/>
    <s v="GLOSA"/>
    <s v="Se aplica glosa por valor de $9.900, que obedece a glosa por tarifa por mayor valor facturado, se reconoce valor pactado en nota técnica, para los siguientes servicios: -Cups facturado 939403 Terapia Respiratoria Integral 26 cantidades, por valor de $33.500 valor unitario, para un total de $871.000, se reconoce valor pactado $33.400 valor unitario, para un total de $868.400, se objeta diferencia por valor de $2.600. -Cups facturado 903110 Acido Lactico Por Metodo Fluorometria, por valor de $62.900, se reconoce valor pactado $62.800, se objeta diferencia por valor de $100. -Cups facturado 902049 Tiempo De Tromboplastina Parcial [Ptt], por valor de $51.100, se reconoce valor pactado $44.200, se objeta diferencia por valor de $6.900. -Cups facturado 903867 Transaminasa Glutamico Oxalacetica O Aspartato Amino Transferasa [Tgo-Ast] , por valor de $39.900, se reconoce valor pactado $37.700, se objeta diferencia por valor de $200. -Cups facturado 871121 Radiografia De Torax (P.A. Ó A.P Y Lateral, Decubito Lateral, Oblicuas Ó Lateral Con Bario) , por valor de $104.100, se reconoce valor pactado $104.000, se objeta diferencia por valor de $100."/>
    <s v="PERTINENCIA MEDICA"/>
    <s v="Servicios hospitalarios"/>
    <s v="Hospitalario"/>
    <s v="URG-2023-63"/>
    <m/>
    <m/>
    <m/>
    <m/>
    <m/>
    <n v="930700"/>
    <n v="12308448"/>
    <m/>
    <m/>
    <m/>
    <m/>
    <m/>
    <m/>
    <m/>
    <m/>
  </r>
  <r>
    <n v="900386591"/>
    <s v="GYO MEDICAL IPS SAS"/>
    <s v="ACPV"/>
    <n v="4369"/>
    <s v="ACPV4369"/>
    <s v="'ACPV4369', "/>
    <s v="900386591_ACPV4369"/>
    <d v="2024-07-08T14:22:07"/>
    <d v="2024-08-02T09:54:49"/>
    <n v="4669957"/>
    <n v="4669957"/>
    <s v="EVENTO"/>
    <s v="PALMIRA, VALLE"/>
    <s v="Atención Unidad de Cuidados Intensivos"/>
    <s v="FACTURA PENDIENTE EN PROGRAMACION DE PAGO - GLOSA EN PROCESO INTERNO"/>
    <x v="3"/>
    <n v="4245319"/>
    <n v="1222572596"/>
    <s v="Para respuesta prestador"/>
    <d v="2024-07-08T00:00:00"/>
    <d v="2024-09-12T00:00:00"/>
    <d v="2025-03-25T00:00:00"/>
    <m/>
    <n v="36"/>
    <s v="31-60"/>
    <n v="4669957"/>
    <n v="337999"/>
    <n v="337999"/>
    <n v="0"/>
    <n v="0"/>
    <m/>
    <m/>
    <s v="Se ratifica glosa por copago $337.999 no aplicado en factura, no se evidencia en la HC que ya pagó por este evento / JAM, favor anexar soporte firmado por usuario donde indique sin capacidad de pago."/>
    <n v="337999"/>
    <s v="GLOSA"/>
    <s v="Se ratifica glosa por copago $337.999 no aplicado en factura, no se evidencia en la HC que ya pagó por este evento / JAM, favor anexar soporte firmado por usuario donde indique sin capacidad de pago."/>
    <s v="COPAGO/CUOTA MODERADORA"/>
    <s v="Servicios hospitalarios"/>
    <s v="Hospitalario"/>
    <s v="URG-2023-63"/>
    <m/>
    <m/>
    <m/>
    <m/>
    <m/>
    <n v="337999"/>
    <n v="4331958"/>
    <m/>
    <m/>
    <m/>
    <m/>
    <m/>
    <m/>
    <m/>
    <m/>
  </r>
  <r>
    <n v="900386591"/>
    <s v="GYO MEDICAL IPS SAS"/>
    <s v="ACPV"/>
    <n v="4334"/>
    <s v="ACPV4334"/>
    <s v="'ACPV4334', "/>
    <s v="900386591_ACPV4334"/>
    <d v="2024-06-27T09:03:45"/>
    <d v="2024-07-09T15:03:37"/>
    <n v="30623424"/>
    <n v="10107146"/>
    <s v="EVENTO"/>
    <s v="PALMIRA, VALLE"/>
    <s v="Atención Unidad de Cuidados Intensivos"/>
    <s v="FACTURA PENDIENTE EN PROGRAMACION DE PAGO - GLOSA EN PROCESO INTERNO"/>
    <x v="3"/>
    <n v="5297646"/>
    <n v="4800067992"/>
    <s v="Para respuesta prestador"/>
    <d v="2024-06-27T00:00:00"/>
    <d v="2024-09-10T00:00:00"/>
    <d v="2025-03-25T00:00:00"/>
    <m/>
    <n v="36"/>
    <s v="31-60"/>
    <n v="30623424"/>
    <n v="4809500"/>
    <n v="4809500"/>
    <n v="0"/>
    <n v="0"/>
    <m/>
    <m/>
    <s v="601 SE OBJETA 107M01, CANTIDAD 6, LOS DIAS 12-13-14-15-16-17 DE JUNIO DE 2024, PACIENTE SIN CRITERIOS DE ESTANCIA EN UNIDAD DE CUIDADO INTERMEDIO, SE RECONOCE COMO ESTANCIA EN HABITACION BIPERSONAL Y SE OBJETA LA DIFERENCIA $6.952.200,00 Dr. Diego Fernando Collazos /JAM |608 SE OBJETA 879111, SE CONSIDERA AYUDA DIAGNOSTICA NO JUSTIFICADA, NO SE EVIDENCIA EVOLUCION QUE JUSTIFIQUE SU TOMA, POSTERIORMENTE CUANDO INTERPRETAN INDICAN QUE FUE PORQUE LA PACIENTE PRESENTO CEFALEA INTENSA, NO OBSTANTE NO SE VEN DESCRITOS SIGNOS DE ALARMA NI BANDERAS ROJAS QUE JUSTIFIQUEN LA AYUIDA DIAGNOSTICA $725.300,00 Dr. Diego Fernando Collazos "/>
    <n v="4809500"/>
    <s v="GLOSA"/>
    <s v="608 SE OBJETA 879111, SE CONSIDERA AYUDA DIAGNOSTICA NO JUSTIFICADA, NO SE EVIDENCIA EVOLUCION QUE JUSTIFIQUE SU TOMA, POSTERIORMENTE CUANDO INTERPRETAN INDICAN QUE FUE PORQUE LA PACIENTE PRESENTO CEFALEA INTENSA, NO OBSTANTE NO SE VEN DESCRITOS SIGNOS DE ALARMA NI BANDERAS ROJAS QUE JUSTIFIQUEN LA AYUIDA DIAGNOSTICA $725.300,00 Dr. Diego Fernando Collazos"/>
    <s v="PERTINENCIA MEDICA"/>
    <s v="Servicios hospitalarios"/>
    <s v="Hospitalario"/>
    <s v="URG-2023-63"/>
    <m/>
    <m/>
    <m/>
    <m/>
    <m/>
    <n v="4809500"/>
    <n v="5297646"/>
    <m/>
    <m/>
    <m/>
    <m/>
    <m/>
    <m/>
    <m/>
    <m/>
  </r>
  <r>
    <n v="900386591"/>
    <s v="GYO MEDICAL IPS SAS"/>
    <s v="ACPV"/>
    <n v="4490"/>
    <s v="ACPV4490"/>
    <s v="'ACPV4490', "/>
    <s v="900386591_ACPV4490"/>
    <d v="2024-08-20T08:56:33"/>
    <d v="2024-09-12T10:46:56"/>
    <n v="13049730"/>
    <n v="893600"/>
    <s v="EVENTO"/>
    <s v="PALMIRA, VALLE"/>
    <s v="Atención Unidad de Cuidados Intensivos"/>
    <s v="FACTURA PENDIENTE EN PROGRAMACION DE PAGO - GLOSA EN PROCESO INTERNO"/>
    <x v="4"/>
    <n v="0"/>
    <m/>
    <s v="Para respuesta prestador"/>
    <d v="2024-08-20T00:00:00"/>
    <d v="2024-09-12T00:00:00"/>
    <d v="2025-03-25T00:00:00"/>
    <m/>
    <n v="36"/>
    <s v="31-60"/>
    <n v="13049730"/>
    <n v="893600"/>
    <n v="893600"/>
    <n v="0"/>
    <n v="0"/>
    <m/>
    <m/>
    <s v="608 SEOBJETA 881202, PACIENTE CON CUADR DE DENGUE CON SIGNOS DE ALARMA, SE REVISA EN HISTORIA CLINICA SIN ENCONTRAR NINGUN TIPO DE INDICACION PARA TOMA DE ECOCARDIOGRAMA. $893.600,00 Dr. Diego Fernando Collazos "/>
    <n v="893600"/>
    <s v="GLOSA"/>
    <s v="608 SEOBJETA 881202, PACIENTE CON CUADR DE DENGUE CON SIGNOS DE ALARMA, SE REVISA EN HISTORIA CLINICA SIN ENCONTRAR NINGUN TIPO DE INDICACION PARA TOMA DE ECOCARDIOGRAMA. $893.600,00 Dr. Diego Fernando Collazos"/>
    <s v="PERTINENCIA MEDICA"/>
    <s v="Servicios hospitalarios"/>
    <s v="Hospitalario"/>
    <s v="URG-2023-63"/>
    <m/>
    <m/>
    <m/>
    <m/>
    <m/>
    <n v="893600"/>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6445FBB-FBCE-4216-82F9-2A1FF8776B23}" name="TablaDinámica7" cacheId="3"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C9" firstHeaderRow="0" firstDataRow="1" firstDataCol="1"/>
  <pivotFields count="55">
    <pivotField showAll="0"/>
    <pivotField showAll="0"/>
    <pivotField showAll="0"/>
    <pivotField showAll="0"/>
    <pivotField showAll="0"/>
    <pivotField showAll="0"/>
    <pivotField dataField="1" showAll="0"/>
    <pivotField numFmtId="14" showAll="0"/>
    <pivotField showAll="0"/>
    <pivotField numFmtId="166" showAll="0"/>
    <pivotField dataField="1" numFmtId="166" showAll="0"/>
    <pivotField showAll="0"/>
    <pivotField showAll="0"/>
    <pivotField showAll="0"/>
    <pivotField showAll="0"/>
    <pivotField axis="axisRow" showAll="0">
      <items count="6">
        <item x="0"/>
        <item x="1"/>
        <item x="2"/>
        <item x="3"/>
        <item x="4"/>
        <item t="default"/>
      </items>
    </pivotField>
    <pivotField numFmtId="166" showAll="0"/>
    <pivotField showAll="0"/>
    <pivotField showAll="0"/>
    <pivotField numFmtId="14" showAll="0"/>
    <pivotField showAll="0"/>
    <pivotField showAll="0"/>
    <pivotField showAll="0"/>
    <pivotField showAll="0"/>
    <pivotField showAll="0"/>
    <pivotField numFmtId="166" showAll="0"/>
    <pivotField numFmtId="166" showAll="0"/>
    <pivotField numFmtId="166" showAll="0"/>
    <pivotField numFmtId="166" showAll="0"/>
    <pivotField numFmtId="166" showAll="0"/>
    <pivotField showAll="0"/>
    <pivotField showAll="0"/>
    <pivotField showAll="0"/>
    <pivotField numFmtId="166"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15"/>
  </rowFields>
  <rowItems count="6">
    <i>
      <x/>
    </i>
    <i>
      <x v="1"/>
    </i>
    <i>
      <x v="2"/>
    </i>
    <i>
      <x v="3"/>
    </i>
    <i>
      <x v="4"/>
    </i>
    <i t="grand">
      <x/>
    </i>
  </rowItems>
  <colFields count="1">
    <field x="-2"/>
  </colFields>
  <colItems count="2">
    <i>
      <x/>
    </i>
    <i i="1">
      <x v="1"/>
    </i>
  </colItems>
  <dataFields count="2">
    <dataField name="Cuenta de LLAVE" fld="6" subtotal="count" baseField="0" baseItem="0"/>
    <dataField name="Suma de IPS Saldo Factura" fld="10" baseField="0" baseItem="0" numFmtId="166"/>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7"/>
  <sheetViews>
    <sheetView showGridLines="0" zoomScale="120" zoomScaleNormal="120" workbookViewId="0">
      <selection activeCell="A2" sqref="A2:A16"/>
    </sheetView>
  </sheetViews>
  <sheetFormatPr baseColWidth="10" defaultRowHeight="14.5" x14ac:dyDescent="0.35"/>
  <cols>
    <col min="1" max="1" width="10.26953125" customWidth="1"/>
    <col min="2" max="2" width="18.54296875" customWidth="1"/>
    <col min="3" max="3" width="8.1796875" customWidth="1"/>
    <col min="4" max="4" width="7.7265625" customWidth="1"/>
    <col min="5" max="6" width="10.7265625" customWidth="1"/>
    <col min="7" max="7" width="12.1796875" customWidth="1"/>
    <col min="8" max="8" width="11.81640625" customWidth="1"/>
    <col min="9" max="9" width="9.54296875" customWidth="1"/>
    <col min="10" max="10" width="14.81640625" customWidth="1"/>
    <col min="11" max="11" width="33.26953125" customWidth="1"/>
    <col min="12" max="12" width="10.7265625" customWidth="1"/>
  </cols>
  <sheetData>
    <row r="1" spans="1:12" s="1" customFormat="1" ht="26" x14ac:dyDescent="0.35">
      <c r="A1" s="10" t="s">
        <v>6</v>
      </c>
      <c r="B1" s="10" t="s">
        <v>8</v>
      </c>
      <c r="C1" s="10" t="s">
        <v>0</v>
      </c>
      <c r="D1" s="10" t="s">
        <v>1</v>
      </c>
      <c r="E1" s="10" t="s">
        <v>2</v>
      </c>
      <c r="F1" s="10" t="s">
        <v>3</v>
      </c>
      <c r="G1" s="10" t="s">
        <v>4</v>
      </c>
      <c r="H1" s="10" t="s">
        <v>5</v>
      </c>
      <c r="I1" s="10" t="s">
        <v>7</v>
      </c>
      <c r="J1" s="10" t="s">
        <v>9</v>
      </c>
      <c r="K1" s="10" t="s">
        <v>10</v>
      </c>
      <c r="L1" s="10" t="s">
        <v>11</v>
      </c>
    </row>
    <row r="2" spans="1:12" s="2" customFormat="1" x14ac:dyDescent="0.35">
      <c r="A2" s="3">
        <v>900386591</v>
      </c>
      <c r="B2" s="3" t="s">
        <v>12</v>
      </c>
      <c r="C2" s="4" t="s">
        <v>13</v>
      </c>
      <c r="D2" s="4">
        <v>1573</v>
      </c>
      <c r="E2" s="5">
        <v>44495</v>
      </c>
      <c r="F2" s="5">
        <v>44520.388055555602</v>
      </c>
      <c r="G2" s="6">
        <v>16997776</v>
      </c>
      <c r="H2" s="6">
        <v>12764476</v>
      </c>
      <c r="I2" s="7" t="s">
        <v>14</v>
      </c>
      <c r="J2" s="8" t="s">
        <v>17</v>
      </c>
      <c r="K2" s="8" t="s">
        <v>16</v>
      </c>
      <c r="L2" s="9" t="s">
        <v>15</v>
      </c>
    </row>
    <row r="3" spans="1:12" s="2" customFormat="1" x14ac:dyDescent="0.35">
      <c r="A3" s="3">
        <v>900386591</v>
      </c>
      <c r="B3" s="3" t="s">
        <v>12</v>
      </c>
      <c r="C3" s="4" t="s">
        <v>13</v>
      </c>
      <c r="D3" s="4">
        <v>2667</v>
      </c>
      <c r="E3" s="5">
        <v>44949</v>
      </c>
      <c r="F3" s="5">
        <v>45278.726377314801</v>
      </c>
      <c r="G3" s="6">
        <v>7731627</v>
      </c>
      <c r="H3" s="6">
        <v>51500</v>
      </c>
      <c r="I3" s="7" t="s">
        <v>14</v>
      </c>
      <c r="J3" s="8" t="s">
        <v>17</v>
      </c>
      <c r="K3" s="8" t="s">
        <v>16</v>
      </c>
      <c r="L3" s="9" t="s">
        <v>15</v>
      </c>
    </row>
    <row r="4" spans="1:12" s="2" customFormat="1" x14ac:dyDescent="0.35">
      <c r="A4" s="3">
        <v>900386591</v>
      </c>
      <c r="B4" s="3" t="s">
        <v>12</v>
      </c>
      <c r="C4" s="4" t="s">
        <v>13</v>
      </c>
      <c r="D4" s="4">
        <v>2717</v>
      </c>
      <c r="E4" s="5">
        <v>44985</v>
      </c>
      <c r="F4" s="5">
        <v>45278.726458333302</v>
      </c>
      <c r="G4" s="6">
        <v>2572600</v>
      </c>
      <c r="H4" s="6">
        <v>85200</v>
      </c>
      <c r="I4" s="7" t="s">
        <v>14</v>
      </c>
      <c r="J4" s="8" t="s">
        <v>17</v>
      </c>
      <c r="K4" s="8" t="s">
        <v>16</v>
      </c>
      <c r="L4" s="9" t="s">
        <v>15</v>
      </c>
    </row>
    <row r="5" spans="1:12" s="2" customFormat="1" x14ac:dyDescent="0.35">
      <c r="A5" s="3">
        <v>900386591</v>
      </c>
      <c r="B5" s="3" t="s">
        <v>12</v>
      </c>
      <c r="C5" s="4" t="s">
        <v>13</v>
      </c>
      <c r="D5" s="4">
        <v>3622</v>
      </c>
      <c r="E5" s="5">
        <v>45247.491898148102</v>
      </c>
      <c r="F5" s="5">
        <v>45278.726585648103</v>
      </c>
      <c r="G5" s="6">
        <v>14200901</v>
      </c>
      <c r="H5" s="6">
        <v>304583</v>
      </c>
      <c r="I5" s="7" t="s">
        <v>14</v>
      </c>
      <c r="J5" s="8" t="s">
        <v>17</v>
      </c>
      <c r="K5" s="8" t="s">
        <v>16</v>
      </c>
      <c r="L5" s="9" t="s">
        <v>15</v>
      </c>
    </row>
    <row r="6" spans="1:12" s="2" customFormat="1" x14ac:dyDescent="0.35">
      <c r="A6" s="3">
        <v>900386591</v>
      </c>
      <c r="B6" s="3" t="s">
        <v>12</v>
      </c>
      <c r="C6" s="4" t="s">
        <v>13</v>
      </c>
      <c r="D6" s="4">
        <v>3737</v>
      </c>
      <c r="E6" s="5">
        <v>45281.350115740701</v>
      </c>
      <c r="F6" s="5">
        <v>45302.717962962997</v>
      </c>
      <c r="G6" s="6">
        <v>6684569</v>
      </c>
      <c r="H6" s="6">
        <v>6684569</v>
      </c>
      <c r="I6" s="7" t="s">
        <v>14</v>
      </c>
      <c r="J6" s="8" t="s">
        <v>17</v>
      </c>
      <c r="K6" s="8" t="s">
        <v>16</v>
      </c>
      <c r="L6" s="9" t="s">
        <v>15</v>
      </c>
    </row>
    <row r="7" spans="1:12" s="2" customFormat="1" x14ac:dyDescent="0.35">
      <c r="A7" s="3">
        <v>900386591</v>
      </c>
      <c r="B7" s="3" t="s">
        <v>12</v>
      </c>
      <c r="C7" s="4" t="s">
        <v>13</v>
      </c>
      <c r="D7" s="4">
        <v>4334</v>
      </c>
      <c r="E7" s="5">
        <v>45470.377604166701</v>
      </c>
      <c r="F7" s="5">
        <v>45482.627511574101</v>
      </c>
      <c r="G7" s="6">
        <v>30623424</v>
      </c>
      <c r="H7" s="6">
        <v>10107146</v>
      </c>
      <c r="I7" s="7" t="s">
        <v>14</v>
      </c>
      <c r="J7" s="8" t="s">
        <v>17</v>
      </c>
      <c r="K7" s="8" t="s">
        <v>16</v>
      </c>
      <c r="L7" s="9" t="s">
        <v>15</v>
      </c>
    </row>
    <row r="8" spans="1:12" s="2" customFormat="1" x14ac:dyDescent="0.35">
      <c r="A8" s="3">
        <v>900386591</v>
      </c>
      <c r="B8" s="3" t="s">
        <v>12</v>
      </c>
      <c r="C8" s="4" t="s">
        <v>13</v>
      </c>
      <c r="D8" s="4">
        <v>4369</v>
      </c>
      <c r="E8" s="5">
        <v>45481.598692129599</v>
      </c>
      <c r="F8" s="5">
        <v>45506.413067129601</v>
      </c>
      <c r="G8" s="6">
        <v>4669957</v>
      </c>
      <c r="H8" s="6">
        <v>4669957</v>
      </c>
      <c r="I8" s="7" t="s">
        <v>14</v>
      </c>
      <c r="J8" s="8" t="s">
        <v>17</v>
      </c>
      <c r="K8" s="8" t="s">
        <v>16</v>
      </c>
      <c r="L8" s="9" t="s">
        <v>15</v>
      </c>
    </row>
    <row r="9" spans="1:12" s="2" customFormat="1" x14ac:dyDescent="0.35">
      <c r="A9" s="3">
        <v>900386591</v>
      </c>
      <c r="B9" s="3" t="s">
        <v>12</v>
      </c>
      <c r="C9" s="4" t="s">
        <v>13</v>
      </c>
      <c r="D9" s="4">
        <v>4490</v>
      </c>
      <c r="E9" s="5">
        <v>45524.372604166703</v>
      </c>
      <c r="F9" s="5">
        <v>45547.449259259301</v>
      </c>
      <c r="G9" s="6">
        <v>13049730</v>
      </c>
      <c r="H9" s="6">
        <v>893600</v>
      </c>
      <c r="I9" s="7" t="s">
        <v>14</v>
      </c>
      <c r="J9" s="8" t="s">
        <v>17</v>
      </c>
      <c r="K9" s="8" t="s">
        <v>16</v>
      </c>
      <c r="L9" s="9" t="s">
        <v>15</v>
      </c>
    </row>
    <row r="10" spans="1:12" s="2" customFormat="1" x14ac:dyDescent="0.35">
      <c r="A10" s="3">
        <v>900386591</v>
      </c>
      <c r="B10" s="3" t="s">
        <v>12</v>
      </c>
      <c r="C10" s="4" t="s">
        <v>13</v>
      </c>
      <c r="D10" s="4">
        <v>4533</v>
      </c>
      <c r="E10" s="5">
        <v>45531.377546296302</v>
      </c>
      <c r="F10" s="5">
        <v>45547.629212963002</v>
      </c>
      <c r="G10" s="6">
        <v>36168770</v>
      </c>
      <c r="H10" s="6">
        <v>36168770</v>
      </c>
      <c r="I10" s="7" t="s">
        <v>14</v>
      </c>
      <c r="J10" s="8" t="s">
        <v>17</v>
      </c>
      <c r="K10" s="8" t="s">
        <v>16</v>
      </c>
      <c r="L10" s="9" t="s">
        <v>15</v>
      </c>
    </row>
    <row r="11" spans="1:12" s="2" customFormat="1" x14ac:dyDescent="0.35">
      <c r="A11" s="3">
        <v>900386591</v>
      </c>
      <c r="B11" s="3" t="s">
        <v>12</v>
      </c>
      <c r="C11" s="4" t="s">
        <v>13</v>
      </c>
      <c r="D11" s="4">
        <v>4856</v>
      </c>
      <c r="E11" s="5">
        <v>45626.4511458333</v>
      </c>
      <c r="F11" s="5">
        <v>45632.436620370398</v>
      </c>
      <c r="G11" s="6">
        <v>6019594</v>
      </c>
      <c r="H11" s="6">
        <v>6019594</v>
      </c>
      <c r="I11" s="7" t="s">
        <v>14</v>
      </c>
      <c r="J11" s="8" t="s">
        <v>17</v>
      </c>
      <c r="K11" s="8" t="s">
        <v>16</v>
      </c>
      <c r="L11" s="9" t="s">
        <v>15</v>
      </c>
    </row>
    <row r="12" spans="1:12" s="2" customFormat="1" x14ac:dyDescent="0.35">
      <c r="A12" s="3">
        <v>900386591</v>
      </c>
      <c r="B12" s="3" t="s">
        <v>12</v>
      </c>
      <c r="C12" s="4" t="s">
        <v>13</v>
      </c>
      <c r="D12" s="4">
        <v>4895</v>
      </c>
      <c r="E12" s="5">
        <v>45664.404097222199</v>
      </c>
      <c r="F12" s="5">
        <v>45671.679502314801</v>
      </c>
      <c r="G12" s="6">
        <v>2995354</v>
      </c>
      <c r="H12" s="6">
        <v>2995354</v>
      </c>
      <c r="I12" s="7" t="s">
        <v>14</v>
      </c>
      <c r="J12" s="8" t="s">
        <v>17</v>
      </c>
      <c r="K12" s="8" t="s">
        <v>16</v>
      </c>
      <c r="L12" s="9" t="s">
        <v>15</v>
      </c>
    </row>
    <row r="13" spans="1:12" s="2" customFormat="1" x14ac:dyDescent="0.35">
      <c r="A13" s="3">
        <v>900386591</v>
      </c>
      <c r="B13" s="3" t="s">
        <v>12</v>
      </c>
      <c r="C13" s="4" t="s">
        <v>13</v>
      </c>
      <c r="D13" s="4">
        <v>4900</v>
      </c>
      <c r="E13" s="5">
        <v>45664.446909722203</v>
      </c>
      <c r="F13" s="5">
        <v>45671.679502314801</v>
      </c>
      <c r="G13" s="6">
        <v>14091633</v>
      </c>
      <c r="H13" s="6">
        <v>14091633</v>
      </c>
      <c r="I13" s="7" t="s">
        <v>14</v>
      </c>
      <c r="J13" s="8" t="s">
        <v>17</v>
      </c>
      <c r="K13" s="8" t="s">
        <v>16</v>
      </c>
      <c r="L13" s="9" t="s">
        <v>15</v>
      </c>
    </row>
    <row r="14" spans="1:12" s="2" customFormat="1" x14ac:dyDescent="0.35">
      <c r="A14" s="3">
        <v>900386591</v>
      </c>
      <c r="B14" s="3" t="s">
        <v>12</v>
      </c>
      <c r="C14" s="4" t="s">
        <v>13</v>
      </c>
      <c r="D14" s="4">
        <v>4938</v>
      </c>
      <c r="E14" s="5">
        <v>45667.739236111098</v>
      </c>
      <c r="F14" s="5">
        <v>45671.679571759298</v>
      </c>
      <c r="G14" s="6">
        <v>13239148</v>
      </c>
      <c r="H14" s="6">
        <v>13239148</v>
      </c>
      <c r="I14" s="7" t="s">
        <v>14</v>
      </c>
      <c r="J14" s="8" t="s">
        <v>17</v>
      </c>
      <c r="K14" s="8" t="s">
        <v>16</v>
      </c>
      <c r="L14" s="9" t="s">
        <v>15</v>
      </c>
    </row>
    <row r="15" spans="1:12" s="2" customFormat="1" x14ac:dyDescent="0.35">
      <c r="A15" s="3">
        <v>900386591</v>
      </c>
      <c r="B15" s="3" t="s">
        <v>12</v>
      </c>
      <c r="C15" s="4" t="s">
        <v>13</v>
      </c>
      <c r="D15" s="4">
        <v>5105</v>
      </c>
      <c r="E15" s="5">
        <v>45737.503020833297</v>
      </c>
      <c r="F15" s="4"/>
      <c r="G15" s="6">
        <v>64544533</v>
      </c>
      <c r="H15" s="6">
        <v>64544533</v>
      </c>
      <c r="I15" s="7" t="s">
        <v>14</v>
      </c>
      <c r="J15" s="8" t="s">
        <v>17</v>
      </c>
      <c r="K15" s="8" t="s">
        <v>16</v>
      </c>
      <c r="L15" s="9" t="s">
        <v>15</v>
      </c>
    </row>
    <row r="16" spans="1:12" s="2" customFormat="1" x14ac:dyDescent="0.35">
      <c r="A16" s="3">
        <v>900386591</v>
      </c>
      <c r="B16" s="3" t="s">
        <v>12</v>
      </c>
      <c r="C16" s="4" t="s">
        <v>13</v>
      </c>
      <c r="D16" s="4">
        <v>5228</v>
      </c>
      <c r="E16" s="5">
        <v>45770.375289351898</v>
      </c>
      <c r="F16" s="4"/>
      <c r="G16" s="6">
        <v>25354803</v>
      </c>
      <c r="H16" s="6">
        <v>25354803</v>
      </c>
      <c r="I16" s="7" t="s">
        <v>14</v>
      </c>
      <c r="J16" s="8" t="s">
        <v>17</v>
      </c>
      <c r="K16" s="8" t="s">
        <v>16</v>
      </c>
      <c r="L16" s="9" t="s">
        <v>15</v>
      </c>
    </row>
    <row r="17" spans="1:12" x14ac:dyDescent="0.35">
      <c r="A17" s="96" t="s">
        <v>18</v>
      </c>
      <c r="B17" s="96"/>
      <c r="C17" s="96"/>
      <c r="D17" s="96"/>
      <c r="E17" s="96"/>
      <c r="F17" s="96"/>
      <c r="G17" s="11">
        <f>SUM(G2:G16)</f>
        <v>258944419</v>
      </c>
      <c r="H17" s="11">
        <f>SUM(H2:H16)</f>
        <v>197974866</v>
      </c>
      <c r="I17" s="97"/>
      <c r="J17" s="97"/>
      <c r="K17" s="97"/>
      <c r="L17" s="97"/>
    </row>
  </sheetData>
  <mergeCells count="2">
    <mergeCell ref="A17:F17"/>
    <mergeCell ref="I17:L17"/>
  </mergeCells>
  <dataValidations count="1">
    <dataValidation type="whole" operator="greaterThan" allowBlank="1" showInputMessage="1" showErrorMessage="1" errorTitle="DATO ERRADO" error="El valor debe ser diferente de cero" sqref="G1:H1048576" xr:uid="{00000000-0002-0000-0000-000000000000}">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6C1CF9-C953-40CE-A800-70AA5F97D5CD}">
  <dimension ref="A3:C9"/>
  <sheetViews>
    <sheetView workbookViewId="0">
      <selection activeCell="A3" sqref="A3:C9"/>
    </sheetView>
  </sheetViews>
  <sheetFormatPr baseColWidth="10" defaultRowHeight="14.5" x14ac:dyDescent="0.35"/>
  <cols>
    <col min="1" max="1" width="68.08984375" bestFit="1" customWidth="1"/>
    <col min="2" max="2" width="14.81640625" bestFit="1" customWidth="1"/>
    <col min="3" max="3" width="22.90625" bestFit="1" customWidth="1"/>
  </cols>
  <sheetData>
    <row r="3" spans="1:3" x14ac:dyDescent="0.35">
      <c r="A3" s="42" t="s">
        <v>135</v>
      </c>
      <c r="B3" t="s">
        <v>134</v>
      </c>
      <c r="C3" t="s">
        <v>137</v>
      </c>
    </row>
    <row r="4" spans="1:3" x14ac:dyDescent="0.35">
      <c r="A4" s="43" t="s">
        <v>61</v>
      </c>
      <c r="B4">
        <v>5</v>
      </c>
      <c r="C4" s="41">
        <v>116412820</v>
      </c>
    </row>
    <row r="5" spans="1:3" x14ac:dyDescent="0.35">
      <c r="A5" s="43" t="s">
        <v>104</v>
      </c>
      <c r="B5">
        <v>1</v>
      </c>
      <c r="C5" s="41">
        <v>25354803</v>
      </c>
    </row>
    <row r="6" spans="1:3" x14ac:dyDescent="0.35">
      <c r="A6" s="43" t="s">
        <v>88</v>
      </c>
      <c r="B6">
        <v>5</v>
      </c>
      <c r="C6" s="41">
        <v>27297392</v>
      </c>
    </row>
    <row r="7" spans="1:3" x14ac:dyDescent="0.35">
      <c r="A7" s="43" t="s">
        <v>115</v>
      </c>
      <c r="B7">
        <v>3</v>
      </c>
      <c r="C7" s="41">
        <v>28016251</v>
      </c>
    </row>
    <row r="8" spans="1:3" x14ac:dyDescent="0.35">
      <c r="A8" s="43" t="s">
        <v>128</v>
      </c>
      <c r="B8">
        <v>1</v>
      </c>
      <c r="C8" s="41">
        <v>893600</v>
      </c>
    </row>
    <row r="9" spans="1:3" x14ac:dyDescent="0.35">
      <c r="A9" s="43" t="s">
        <v>136</v>
      </c>
      <c r="B9">
        <v>15</v>
      </c>
      <c r="C9" s="41">
        <v>197974866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F34FFD-30FA-4439-95BF-34AD9AE1AF4D}">
  <dimension ref="A1:BB19"/>
  <sheetViews>
    <sheetView workbookViewId="0">
      <selection activeCell="J14" sqref="J14"/>
    </sheetView>
  </sheetViews>
  <sheetFormatPr baseColWidth="10" defaultRowHeight="14.5" x14ac:dyDescent="0.35"/>
  <cols>
    <col min="1" max="1" width="8.453125" customWidth="1"/>
    <col min="3" max="3" width="6.36328125" bestFit="1" customWidth="1"/>
    <col min="4" max="4" width="6.6328125" bestFit="1" customWidth="1"/>
    <col min="5" max="5" width="8" bestFit="1" customWidth="1"/>
    <col min="6" max="6" width="0" hidden="1" customWidth="1"/>
    <col min="7" max="7" width="11.08984375" customWidth="1"/>
    <col min="8" max="8" width="0" hidden="1" customWidth="1"/>
    <col min="9" max="9" width="12.1796875" customWidth="1"/>
    <col min="10" max="10" width="11.90625" customWidth="1"/>
    <col min="11" max="14" width="0" hidden="1" customWidth="1"/>
    <col min="25" max="25" width="12.6328125" bestFit="1" customWidth="1"/>
    <col min="34" max="34" width="11.90625" customWidth="1"/>
    <col min="44" max="44" width="13.1796875" customWidth="1"/>
    <col min="46" max="46" width="13.7265625" customWidth="1"/>
    <col min="48" max="48" width="11.7265625" customWidth="1"/>
    <col min="49" max="49" width="11.90625" bestFit="1" customWidth="1"/>
    <col min="51" max="51" width="13.26953125" customWidth="1"/>
    <col min="52" max="52" width="12.90625" customWidth="1"/>
    <col min="54" max="54" width="13.08984375" customWidth="1"/>
  </cols>
  <sheetData>
    <row r="1" spans="1:54" s="20" customFormat="1" x14ac:dyDescent="0.35">
      <c r="A1" s="12">
        <v>45777</v>
      </c>
      <c r="B1" s="13"/>
      <c r="C1" s="13"/>
      <c r="D1" s="13"/>
      <c r="E1" s="13"/>
      <c r="F1" s="13"/>
      <c r="G1" s="14"/>
      <c r="H1" s="14"/>
      <c r="I1" s="15">
        <f>+SUBTOTAL(9,I3:I26698)</f>
        <v>258944419</v>
      </c>
      <c r="J1" s="15">
        <f>+SUBTOTAL(9,J3:J26698)</f>
        <v>197974866</v>
      </c>
      <c r="K1" s="13"/>
      <c r="L1" s="13"/>
      <c r="M1" s="13"/>
      <c r="N1" s="16">
        <f>+J1-SUM(AN1:AV1)</f>
        <v>0</v>
      </c>
      <c r="O1" s="17"/>
      <c r="P1" s="18">
        <f>+SUBTOTAL(9,P3:P26698)</f>
        <v>34720697</v>
      </c>
      <c r="Q1" s="19"/>
      <c r="R1" s="17"/>
      <c r="S1" s="14"/>
      <c r="T1" s="14"/>
      <c r="U1" s="14"/>
      <c r="V1" s="14"/>
      <c r="W1" s="17"/>
      <c r="X1" s="17"/>
      <c r="Y1" s="18">
        <f>+SUBTOTAL(9,Y3:Y26698)</f>
        <v>258944419</v>
      </c>
      <c r="Z1" s="18">
        <f>+SUBTOTAL(9,Z3:Z26698)</f>
        <v>154700505</v>
      </c>
      <c r="AA1" s="18">
        <f>+SUBTOTAL(9,AA3:AA26698)</f>
        <v>8121599</v>
      </c>
      <c r="AB1" s="18">
        <f>+SUBTOTAL(9,AB3:AB26698)</f>
        <v>2253350</v>
      </c>
      <c r="AC1" s="18">
        <f>+SUBTOTAL(9,AC3:AC26698)</f>
        <v>116412820</v>
      </c>
      <c r="AD1" s="17"/>
      <c r="AE1" s="17"/>
      <c r="AF1" s="17"/>
      <c r="AG1" s="18">
        <f>+SUBTOTAL(9,AG3:AG26698)</f>
        <v>124534419</v>
      </c>
      <c r="AH1" s="17"/>
      <c r="AI1" s="17"/>
      <c r="AJ1" s="17"/>
      <c r="AK1" s="17"/>
      <c r="AL1" s="17"/>
      <c r="AM1" s="17"/>
      <c r="AN1" s="18">
        <f t="shared" ref="AN1:AW1" si="0">+SUBTOTAL(9,AN3:AN26698)</f>
        <v>0</v>
      </c>
      <c r="AO1" s="18">
        <f t="shared" si="0"/>
        <v>116412820</v>
      </c>
      <c r="AP1" s="18">
        <f t="shared" si="0"/>
        <v>25354803</v>
      </c>
      <c r="AQ1" s="18">
        <f t="shared" si="0"/>
        <v>0</v>
      </c>
      <c r="AR1" s="18">
        <f t="shared" si="0"/>
        <v>0</v>
      </c>
      <c r="AS1" s="18">
        <f t="shared" si="0"/>
        <v>6971799</v>
      </c>
      <c r="AT1" s="18">
        <f t="shared" si="0"/>
        <v>49235444</v>
      </c>
      <c r="AU1" s="18">
        <f t="shared" si="0"/>
        <v>0</v>
      </c>
      <c r="AV1" s="18">
        <f t="shared" si="0"/>
        <v>0</v>
      </c>
      <c r="AW1" s="18">
        <f t="shared" si="0"/>
        <v>2074317</v>
      </c>
      <c r="AX1" s="17"/>
      <c r="AY1" s="17"/>
      <c r="AZ1" s="17"/>
      <c r="BA1" s="17"/>
      <c r="BB1" s="18"/>
    </row>
    <row r="2" spans="1:54" s="20" customFormat="1" ht="30" x14ac:dyDescent="0.35">
      <c r="A2" s="21" t="s">
        <v>6</v>
      </c>
      <c r="B2" s="21" t="s">
        <v>8</v>
      </c>
      <c r="C2" s="21" t="s">
        <v>0</v>
      </c>
      <c r="D2" s="21" t="s">
        <v>1</v>
      </c>
      <c r="E2" s="21" t="s">
        <v>19</v>
      </c>
      <c r="F2" s="21" t="s">
        <v>20</v>
      </c>
      <c r="G2" s="22" t="s">
        <v>2</v>
      </c>
      <c r="H2" s="22" t="s">
        <v>3</v>
      </c>
      <c r="I2" s="23" t="s">
        <v>4</v>
      </c>
      <c r="J2" s="23" t="s">
        <v>5</v>
      </c>
      <c r="K2" s="21" t="s">
        <v>7</v>
      </c>
      <c r="L2" s="24" t="s">
        <v>9</v>
      </c>
      <c r="M2" s="21" t="s">
        <v>10</v>
      </c>
      <c r="N2" s="25" t="s">
        <v>21</v>
      </c>
      <c r="O2" s="26" t="str">
        <f ca="1">+CONCATENATE("ESTADO EPS ",TEXT(TODAY(),"DD-MM-YYYY"))</f>
        <v>ESTADO EPS 15-05-2025</v>
      </c>
      <c r="P2" s="27" t="s">
        <v>22</v>
      </c>
      <c r="Q2" s="28" t="s">
        <v>23</v>
      </c>
      <c r="R2" s="29" t="s">
        <v>24</v>
      </c>
      <c r="S2" s="30" t="s">
        <v>25</v>
      </c>
      <c r="T2" s="30" t="s">
        <v>26</v>
      </c>
      <c r="U2" s="30" t="s">
        <v>27</v>
      </c>
      <c r="V2" s="30" t="s">
        <v>28</v>
      </c>
      <c r="W2" s="29" t="s">
        <v>29</v>
      </c>
      <c r="X2" s="29" t="s">
        <v>30</v>
      </c>
      <c r="Y2" s="29" t="s">
        <v>31</v>
      </c>
      <c r="Z2" s="29" t="s">
        <v>32</v>
      </c>
      <c r="AA2" s="29" t="s">
        <v>33</v>
      </c>
      <c r="AB2" s="29" t="s">
        <v>34</v>
      </c>
      <c r="AC2" s="29" t="s">
        <v>35</v>
      </c>
      <c r="AD2" s="29" t="s">
        <v>36</v>
      </c>
      <c r="AE2" s="29" t="s">
        <v>37</v>
      </c>
      <c r="AF2" s="29" t="s">
        <v>38</v>
      </c>
      <c r="AG2" s="31" t="s">
        <v>39</v>
      </c>
      <c r="AH2" s="31" t="s">
        <v>40</v>
      </c>
      <c r="AI2" s="31" t="s">
        <v>41</v>
      </c>
      <c r="AJ2" s="31" t="s">
        <v>42</v>
      </c>
      <c r="AK2" s="31" t="s">
        <v>43</v>
      </c>
      <c r="AL2" s="31" t="s">
        <v>44</v>
      </c>
      <c r="AM2" s="31" t="s">
        <v>45</v>
      </c>
      <c r="AN2" s="32" t="s">
        <v>46</v>
      </c>
      <c r="AO2" s="32" t="s">
        <v>47</v>
      </c>
      <c r="AP2" s="32" t="s">
        <v>48</v>
      </c>
      <c r="AQ2" s="32" t="s">
        <v>34</v>
      </c>
      <c r="AR2" s="32" t="s">
        <v>49</v>
      </c>
      <c r="AS2" s="32" t="s">
        <v>33</v>
      </c>
      <c r="AT2" s="32" t="s">
        <v>50</v>
      </c>
      <c r="AU2" s="32" t="s">
        <v>51</v>
      </c>
      <c r="AV2" s="32" t="s">
        <v>52</v>
      </c>
      <c r="AW2" s="33" t="s">
        <v>53</v>
      </c>
      <c r="AX2" s="33" t="s">
        <v>54</v>
      </c>
      <c r="AY2" s="33" t="s">
        <v>55</v>
      </c>
      <c r="AZ2" s="33" t="s">
        <v>56</v>
      </c>
      <c r="BA2" s="33" t="s">
        <v>57</v>
      </c>
      <c r="BB2" s="33" t="s">
        <v>58</v>
      </c>
    </row>
    <row r="3" spans="1:54" ht="20" x14ac:dyDescent="0.35">
      <c r="A3" s="34">
        <v>900386591</v>
      </c>
      <c r="B3" s="34" t="s">
        <v>12</v>
      </c>
      <c r="C3" s="35" t="s">
        <v>13</v>
      </c>
      <c r="D3" s="35">
        <v>1573</v>
      </c>
      <c r="E3" s="34" t="s">
        <v>98</v>
      </c>
      <c r="F3" s="34" t="s">
        <v>99</v>
      </c>
      <c r="G3" s="36">
        <v>44495</v>
      </c>
      <c r="H3" s="36">
        <v>44520.388055555602</v>
      </c>
      <c r="I3" s="37">
        <v>16997776</v>
      </c>
      <c r="J3" s="37">
        <v>12764476</v>
      </c>
      <c r="K3" s="34" t="s">
        <v>14</v>
      </c>
      <c r="L3" s="40" t="s">
        <v>17</v>
      </c>
      <c r="M3" s="34" t="s">
        <v>16</v>
      </c>
      <c r="N3" s="34" t="s">
        <v>131</v>
      </c>
      <c r="O3" s="34" t="s">
        <v>88</v>
      </c>
      <c r="P3" s="38">
        <v>0</v>
      </c>
      <c r="Q3" s="34"/>
      <c r="R3" s="34" t="s">
        <v>89</v>
      </c>
      <c r="S3" s="39">
        <v>44495</v>
      </c>
      <c r="T3" s="39">
        <v>44520</v>
      </c>
      <c r="U3" s="39">
        <v>45617</v>
      </c>
      <c r="V3" s="39"/>
      <c r="W3" s="95">
        <v>160</v>
      </c>
      <c r="X3" s="95" t="s">
        <v>173</v>
      </c>
      <c r="Y3" s="38">
        <v>16997776</v>
      </c>
      <c r="Z3" s="38">
        <v>4233300</v>
      </c>
      <c r="AA3" s="38">
        <v>0</v>
      </c>
      <c r="AB3" s="38">
        <v>2116650</v>
      </c>
      <c r="AC3" s="38">
        <v>0</v>
      </c>
      <c r="AD3" s="34"/>
      <c r="AE3" s="34"/>
      <c r="AF3" s="34" t="s">
        <v>100</v>
      </c>
      <c r="AG3" s="38">
        <v>0</v>
      </c>
      <c r="AH3" s="34"/>
      <c r="AI3" s="34"/>
      <c r="AJ3" s="34"/>
      <c r="AK3" s="34"/>
      <c r="AL3" s="34"/>
      <c r="AM3" s="34" t="s">
        <v>101</v>
      </c>
      <c r="AN3" s="34">
        <v>0</v>
      </c>
      <c r="AO3" s="34">
        <v>0</v>
      </c>
      <c r="AP3" s="34">
        <v>0</v>
      </c>
      <c r="AQ3" s="34">
        <v>0</v>
      </c>
      <c r="AR3" s="34">
        <v>0</v>
      </c>
      <c r="AS3" s="34">
        <v>0</v>
      </c>
      <c r="AT3" s="37">
        <v>12764476</v>
      </c>
      <c r="AU3" s="34">
        <v>0</v>
      </c>
      <c r="AV3" s="34">
        <v>0</v>
      </c>
      <c r="AW3" s="38">
        <v>2074317</v>
      </c>
      <c r="AX3" s="38">
        <v>42333</v>
      </c>
      <c r="AY3" s="34">
        <v>4800067037</v>
      </c>
      <c r="AZ3" s="39">
        <v>45685</v>
      </c>
      <c r="BA3" s="34"/>
      <c r="BB3" s="38">
        <v>2074317</v>
      </c>
    </row>
    <row r="4" spans="1:54" ht="20" x14ac:dyDescent="0.35">
      <c r="A4" s="34">
        <v>900386591</v>
      </c>
      <c r="B4" s="34" t="s">
        <v>12</v>
      </c>
      <c r="C4" s="35" t="s">
        <v>13</v>
      </c>
      <c r="D4" s="35">
        <v>2667</v>
      </c>
      <c r="E4" s="34" t="s">
        <v>86</v>
      </c>
      <c r="F4" s="34" t="s">
        <v>87</v>
      </c>
      <c r="G4" s="36">
        <v>44949</v>
      </c>
      <c r="H4" s="36">
        <v>45278.726377314801</v>
      </c>
      <c r="I4" s="37">
        <v>7731627</v>
      </c>
      <c r="J4" s="37">
        <v>51500</v>
      </c>
      <c r="K4" s="34" t="s">
        <v>14</v>
      </c>
      <c r="L4" s="40" t="s">
        <v>17</v>
      </c>
      <c r="M4" s="34" t="s">
        <v>16</v>
      </c>
      <c r="N4" s="34" t="s">
        <v>131</v>
      </c>
      <c r="O4" s="34" t="s">
        <v>88</v>
      </c>
      <c r="P4" s="38">
        <v>50470</v>
      </c>
      <c r="Q4" s="34">
        <v>1222537979</v>
      </c>
      <c r="R4" s="34" t="s">
        <v>89</v>
      </c>
      <c r="S4" s="39">
        <v>44949</v>
      </c>
      <c r="T4" s="39">
        <v>45505</v>
      </c>
      <c r="U4" s="39">
        <v>45617</v>
      </c>
      <c r="V4" s="39"/>
      <c r="W4" s="95">
        <v>160</v>
      </c>
      <c r="X4" s="95" t="s">
        <v>173</v>
      </c>
      <c r="Y4" s="38">
        <v>7731627</v>
      </c>
      <c r="Z4" s="38">
        <v>103000</v>
      </c>
      <c r="AA4" s="38">
        <v>0</v>
      </c>
      <c r="AB4" s="38">
        <v>51500</v>
      </c>
      <c r="AC4" s="38">
        <v>0</v>
      </c>
      <c r="AD4" s="34"/>
      <c r="AE4" s="34"/>
      <c r="AF4" s="34" t="s">
        <v>90</v>
      </c>
      <c r="AG4" s="38">
        <v>0</v>
      </c>
      <c r="AH4" s="34"/>
      <c r="AI4" s="34"/>
      <c r="AJ4" s="34"/>
      <c r="AK4" s="34" t="s">
        <v>66</v>
      </c>
      <c r="AL4" s="34"/>
      <c r="AM4" s="34" t="s">
        <v>91</v>
      </c>
      <c r="AN4" s="34">
        <v>0</v>
      </c>
      <c r="AO4" s="34">
        <v>0</v>
      </c>
      <c r="AP4" s="34">
        <v>0</v>
      </c>
      <c r="AQ4" s="34">
        <v>0</v>
      </c>
      <c r="AR4" s="34">
        <v>0</v>
      </c>
      <c r="AS4" s="34">
        <v>0</v>
      </c>
      <c r="AT4" s="37">
        <v>51500</v>
      </c>
      <c r="AU4" s="34">
        <v>0</v>
      </c>
      <c r="AV4" s="34">
        <v>0</v>
      </c>
      <c r="AW4" s="34">
        <v>0</v>
      </c>
      <c r="AX4" s="34">
        <v>0</v>
      </c>
      <c r="AY4" s="34"/>
      <c r="AZ4" s="34"/>
      <c r="BA4" s="34"/>
      <c r="BB4" s="34">
        <v>0</v>
      </c>
    </row>
    <row r="5" spans="1:54" ht="20" x14ac:dyDescent="0.35">
      <c r="A5" s="34">
        <v>900386591</v>
      </c>
      <c r="B5" s="34" t="s">
        <v>12</v>
      </c>
      <c r="C5" s="35" t="s">
        <v>13</v>
      </c>
      <c r="D5" s="35">
        <v>2717</v>
      </c>
      <c r="E5" s="34" t="s">
        <v>92</v>
      </c>
      <c r="F5" s="34" t="s">
        <v>93</v>
      </c>
      <c r="G5" s="36">
        <v>44985</v>
      </c>
      <c r="H5" s="36">
        <v>45278.726458333302</v>
      </c>
      <c r="I5" s="37">
        <v>2572600</v>
      </c>
      <c r="J5" s="37">
        <v>85200</v>
      </c>
      <c r="K5" s="34" t="s">
        <v>14</v>
      </c>
      <c r="L5" s="40" t="s">
        <v>17</v>
      </c>
      <c r="M5" s="34" t="s">
        <v>16</v>
      </c>
      <c r="N5" s="34" t="s">
        <v>131</v>
      </c>
      <c r="O5" s="34" t="s">
        <v>88</v>
      </c>
      <c r="P5" s="38">
        <v>83496</v>
      </c>
      <c r="Q5" s="34">
        <v>1222537980</v>
      </c>
      <c r="R5" s="34" t="s">
        <v>89</v>
      </c>
      <c r="S5" s="39">
        <v>44985</v>
      </c>
      <c r="T5" s="39">
        <v>45505</v>
      </c>
      <c r="U5" s="39">
        <v>45617</v>
      </c>
      <c r="V5" s="39"/>
      <c r="W5" s="95">
        <v>160</v>
      </c>
      <c r="X5" s="95" t="s">
        <v>173</v>
      </c>
      <c r="Y5" s="38">
        <v>2572600</v>
      </c>
      <c r="Z5" s="38">
        <v>170400</v>
      </c>
      <c r="AA5" s="38">
        <v>0</v>
      </c>
      <c r="AB5" s="38">
        <v>85200</v>
      </c>
      <c r="AC5" s="38">
        <v>0</v>
      </c>
      <c r="AD5" s="34"/>
      <c r="AE5" s="34"/>
      <c r="AF5" s="34" t="s">
        <v>94</v>
      </c>
      <c r="AG5" s="38">
        <v>0</v>
      </c>
      <c r="AH5" s="34"/>
      <c r="AI5" s="34"/>
      <c r="AJ5" s="34"/>
      <c r="AK5" s="34" t="s">
        <v>66</v>
      </c>
      <c r="AL5" s="34"/>
      <c r="AM5" s="34" t="s">
        <v>91</v>
      </c>
      <c r="AN5" s="34">
        <v>0</v>
      </c>
      <c r="AO5" s="34">
        <v>0</v>
      </c>
      <c r="AP5" s="34">
        <v>0</v>
      </c>
      <c r="AQ5" s="34">
        <v>0</v>
      </c>
      <c r="AR5" s="34">
        <v>0</v>
      </c>
      <c r="AS5" s="34">
        <v>0</v>
      </c>
      <c r="AT5" s="37">
        <v>85200</v>
      </c>
      <c r="AU5" s="34">
        <v>0</v>
      </c>
      <c r="AV5" s="34">
        <v>0</v>
      </c>
      <c r="AW5" s="34">
        <v>0</v>
      </c>
      <c r="AX5" s="34">
        <v>0</v>
      </c>
      <c r="AY5" s="34"/>
      <c r="AZ5" s="34"/>
      <c r="BA5" s="34"/>
      <c r="BB5" s="34">
        <v>0</v>
      </c>
    </row>
    <row r="6" spans="1:54" ht="20" x14ac:dyDescent="0.35">
      <c r="A6" s="34">
        <v>900386591</v>
      </c>
      <c r="B6" s="34" t="s">
        <v>12</v>
      </c>
      <c r="C6" s="35" t="s">
        <v>13</v>
      </c>
      <c r="D6" s="35">
        <v>3622</v>
      </c>
      <c r="E6" s="34" t="s">
        <v>95</v>
      </c>
      <c r="F6" s="34" t="s">
        <v>96</v>
      </c>
      <c r="G6" s="36">
        <v>45247.491898148102</v>
      </c>
      <c r="H6" s="36">
        <v>45278.726585648103</v>
      </c>
      <c r="I6" s="37">
        <v>14200901</v>
      </c>
      <c r="J6" s="37">
        <v>304583</v>
      </c>
      <c r="K6" s="34" t="s">
        <v>14</v>
      </c>
      <c r="L6" s="40" t="s">
        <v>17</v>
      </c>
      <c r="M6" s="34" t="s">
        <v>16</v>
      </c>
      <c r="N6" s="34" t="s">
        <v>132</v>
      </c>
      <c r="O6" s="34" t="s">
        <v>88</v>
      </c>
      <c r="P6" s="38">
        <v>298491</v>
      </c>
      <c r="Q6" s="34">
        <v>1913454339</v>
      </c>
      <c r="R6" s="34" t="s">
        <v>89</v>
      </c>
      <c r="S6" s="39">
        <v>45247</v>
      </c>
      <c r="T6" s="39">
        <v>45278</v>
      </c>
      <c r="U6" s="39">
        <v>45617</v>
      </c>
      <c r="V6" s="39"/>
      <c r="W6" s="95">
        <v>160</v>
      </c>
      <c r="X6" s="95" t="s">
        <v>173</v>
      </c>
      <c r="Y6" s="38">
        <v>14200901</v>
      </c>
      <c r="Z6" s="38">
        <v>304583</v>
      </c>
      <c r="AA6" s="38">
        <v>0</v>
      </c>
      <c r="AB6" s="38">
        <v>0</v>
      </c>
      <c r="AC6" s="38">
        <v>0</v>
      </c>
      <c r="AD6" s="34"/>
      <c r="AE6" s="34"/>
      <c r="AF6" s="34" t="s">
        <v>97</v>
      </c>
      <c r="AG6" s="38">
        <v>0</v>
      </c>
      <c r="AH6" s="34"/>
      <c r="AI6" s="34"/>
      <c r="AJ6" s="34"/>
      <c r="AK6" s="34" t="s">
        <v>66</v>
      </c>
      <c r="AL6" s="34"/>
      <c r="AM6" s="34" t="s">
        <v>91</v>
      </c>
      <c r="AN6" s="34">
        <v>0</v>
      </c>
      <c r="AO6" s="34">
        <v>0</v>
      </c>
      <c r="AP6" s="34">
        <v>0</v>
      </c>
      <c r="AQ6" s="34">
        <v>0</v>
      </c>
      <c r="AR6" s="34">
        <v>0</v>
      </c>
      <c r="AS6" s="34">
        <v>0</v>
      </c>
      <c r="AT6" s="37">
        <v>304583</v>
      </c>
      <c r="AU6" s="34">
        <v>0</v>
      </c>
      <c r="AV6" s="34">
        <v>0</v>
      </c>
      <c r="AW6" s="34">
        <v>0</v>
      </c>
      <c r="AX6" s="34">
        <v>0</v>
      </c>
      <c r="AY6" s="34"/>
      <c r="AZ6" s="34"/>
      <c r="BA6" s="34"/>
      <c r="BB6" s="34">
        <v>0</v>
      </c>
    </row>
    <row r="7" spans="1:54" x14ac:dyDescent="0.35">
      <c r="A7" s="34">
        <v>900386591</v>
      </c>
      <c r="B7" s="34" t="s">
        <v>12</v>
      </c>
      <c r="C7" s="35" t="s">
        <v>13</v>
      </c>
      <c r="D7" s="35">
        <v>3737</v>
      </c>
      <c r="E7" s="34" t="s">
        <v>59</v>
      </c>
      <c r="F7" s="34" t="s">
        <v>60</v>
      </c>
      <c r="G7" s="36">
        <v>45281.350115740701</v>
      </c>
      <c r="H7" s="36">
        <v>45302.717962962997</v>
      </c>
      <c r="I7" s="37">
        <v>6684569</v>
      </c>
      <c r="J7" s="37">
        <v>6684569</v>
      </c>
      <c r="K7" s="34" t="s">
        <v>14</v>
      </c>
      <c r="L7" s="34" t="s">
        <v>17</v>
      </c>
      <c r="M7" s="34" t="s">
        <v>16</v>
      </c>
      <c r="N7" s="34" t="s">
        <v>47</v>
      </c>
      <c r="O7" s="34" t="s">
        <v>61</v>
      </c>
      <c r="P7" s="38">
        <v>0</v>
      </c>
      <c r="Q7" s="34"/>
      <c r="R7" s="34" t="s">
        <v>62</v>
      </c>
      <c r="S7" s="39">
        <v>45281</v>
      </c>
      <c r="T7" s="39">
        <v>45572</v>
      </c>
      <c r="U7" s="39"/>
      <c r="V7" s="39">
        <v>45589</v>
      </c>
      <c r="W7" s="95">
        <v>188</v>
      </c>
      <c r="X7" s="95" t="s">
        <v>172</v>
      </c>
      <c r="Y7" s="38">
        <v>6684569</v>
      </c>
      <c r="Z7" s="38">
        <v>6684569</v>
      </c>
      <c r="AA7" s="38">
        <v>0</v>
      </c>
      <c r="AB7" s="38">
        <v>0</v>
      </c>
      <c r="AC7" s="38">
        <v>6684569</v>
      </c>
      <c r="AD7" s="34"/>
      <c r="AE7" s="34" t="s">
        <v>63</v>
      </c>
      <c r="AF7" s="34"/>
      <c r="AG7" s="38">
        <v>6684569</v>
      </c>
      <c r="AH7" s="34" t="s">
        <v>35</v>
      </c>
      <c r="AI7" s="34" t="s">
        <v>64</v>
      </c>
      <c r="AJ7" s="34" t="s">
        <v>65</v>
      </c>
      <c r="AK7" s="34" t="s">
        <v>66</v>
      </c>
      <c r="AL7" s="34" t="s">
        <v>67</v>
      </c>
      <c r="AM7" s="34"/>
      <c r="AN7" s="34">
        <v>0</v>
      </c>
      <c r="AO7" s="37">
        <v>6684569</v>
      </c>
      <c r="AP7" s="34">
        <v>0</v>
      </c>
      <c r="AQ7" s="34">
        <v>0</v>
      </c>
      <c r="AR7" s="34">
        <v>0</v>
      </c>
      <c r="AS7" s="34">
        <v>0</v>
      </c>
      <c r="AT7" s="34">
        <v>0</v>
      </c>
      <c r="AU7" s="34">
        <v>0</v>
      </c>
      <c r="AV7" s="34">
        <v>0</v>
      </c>
      <c r="AW7" s="34">
        <v>0</v>
      </c>
      <c r="AX7" s="34">
        <v>0</v>
      </c>
      <c r="AY7" s="34"/>
      <c r="AZ7" s="34"/>
      <c r="BA7" s="34"/>
      <c r="BB7" s="34">
        <v>0</v>
      </c>
    </row>
    <row r="8" spans="1:54" ht="20" x14ac:dyDescent="0.35">
      <c r="A8" s="34">
        <v>900386591</v>
      </c>
      <c r="B8" s="34" t="s">
        <v>12</v>
      </c>
      <c r="C8" s="35" t="s">
        <v>13</v>
      </c>
      <c r="D8" s="35">
        <v>4334</v>
      </c>
      <c r="E8" s="34" t="s">
        <v>122</v>
      </c>
      <c r="F8" s="34" t="s">
        <v>123</v>
      </c>
      <c r="G8" s="36">
        <v>45470.377604166701</v>
      </c>
      <c r="H8" s="36">
        <v>45482.627511574101</v>
      </c>
      <c r="I8" s="37">
        <v>30623424</v>
      </c>
      <c r="J8" s="37">
        <v>10107146</v>
      </c>
      <c r="K8" s="34" t="s">
        <v>14</v>
      </c>
      <c r="L8" s="40" t="s">
        <v>17</v>
      </c>
      <c r="M8" s="34" t="s">
        <v>16</v>
      </c>
      <c r="N8" s="34" t="s">
        <v>133</v>
      </c>
      <c r="O8" s="34" t="s">
        <v>115</v>
      </c>
      <c r="P8" s="38">
        <v>5297646</v>
      </c>
      <c r="Q8" s="34">
        <v>4800067992</v>
      </c>
      <c r="R8" s="34" t="s">
        <v>108</v>
      </c>
      <c r="S8" s="39">
        <v>45470</v>
      </c>
      <c r="T8" s="39">
        <v>45545</v>
      </c>
      <c r="U8" s="39">
        <v>45741</v>
      </c>
      <c r="V8" s="39"/>
      <c r="W8" s="95">
        <v>36</v>
      </c>
      <c r="X8" s="95" t="s">
        <v>177</v>
      </c>
      <c r="Y8" s="38">
        <v>30623424</v>
      </c>
      <c r="Z8" s="38">
        <v>4809500</v>
      </c>
      <c r="AA8" s="38">
        <v>4809500</v>
      </c>
      <c r="AB8" s="38">
        <v>0</v>
      </c>
      <c r="AC8" s="38">
        <v>0</v>
      </c>
      <c r="AD8" s="34"/>
      <c r="AE8" s="34"/>
      <c r="AF8" s="34" t="s">
        <v>124</v>
      </c>
      <c r="AG8" s="38">
        <v>4809500</v>
      </c>
      <c r="AH8" s="34" t="s">
        <v>110</v>
      </c>
      <c r="AI8" s="34" t="s">
        <v>125</v>
      </c>
      <c r="AJ8" s="34" t="s">
        <v>112</v>
      </c>
      <c r="AK8" s="34" t="s">
        <v>66</v>
      </c>
      <c r="AL8" s="34" t="s">
        <v>67</v>
      </c>
      <c r="AM8" s="34" t="s">
        <v>91</v>
      </c>
      <c r="AN8" s="34">
        <v>0</v>
      </c>
      <c r="AO8" s="34">
        <v>0</v>
      </c>
      <c r="AP8" s="34">
        <v>0</v>
      </c>
      <c r="AQ8" s="34">
        <v>0</v>
      </c>
      <c r="AR8" s="34">
        <v>0</v>
      </c>
      <c r="AS8" s="38">
        <v>4809500</v>
      </c>
      <c r="AT8" s="94">
        <v>5297646</v>
      </c>
      <c r="AU8" s="34">
        <v>0</v>
      </c>
      <c r="AV8" s="34">
        <v>0</v>
      </c>
      <c r="AW8" s="34">
        <v>0</v>
      </c>
      <c r="AX8" s="34">
        <v>0</v>
      </c>
      <c r="AY8" s="34"/>
      <c r="AZ8" s="34"/>
      <c r="BA8" s="34"/>
      <c r="BB8" s="34">
        <v>0</v>
      </c>
    </row>
    <row r="9" spans="1:54" ht="20" x14ac:dyDescent="0.35">
      <c r="A9" s="34">
        <v>900386591</v>
      </c>
      <c r="B9" s="34" t="s">
        <v>12</v>
      </c>
      <c r="C9" s="35" t="s">
        <v>13</v>
      </c>
      <c r="D9" s="35">
        <v>4369</v>
      </c>
      <c r="E9" s="34" t="s">
        <v>118</v>
      </c>
      <c r="F9" s="34" t="s">
        <v>119</v>
      </c>
      <c r="G9" s="36">
        <v>45481.598692129599</v>
      </c>
      <c r="H9" s="36">
        <v>45506.413067129601</v>
      </c>
      <c r="I9" s="37">
        <v>4669957</v>
      </c>
      <c r="J9" s="37">
        <v>4669957</v>
      </c>
      <c r="K9" s="34" t="s">
        <v>14</v>
      </c>
      <c r="L9" s="40" t="s">
        <v>17</v>
      </c>
      <c r="M9" s="34" t="s">
        <v>16</v>
      </c>
      <c r="N9" s="34" t="s">
        <v>133</v>
      </c>
      <c r="O9" s="34" t="s">
        <v>115</v>
      </c>
      <c r="P9" s="38">
        <v>4245319</v>
      </c>
      <c r="Q9" s="34">
        <v>1222572596</v>
      </c>
      <c r="R9" s="34" t="s">
        <v>108</v>
      </c>
      <c r="S9" s="39">
        <v>45481</v>
      </c>
      <c r="T9" s="39">
        <v>45547</v>
      </c>
      <c r="U9" s="39">
        <v>45741</v>
      </c>
      <c r="V9" s="39"/>
      <c r="W9" s="95">
        <v>36</v>
      </c>
      <c r="X9" s="95" t="s">
        <v>177</v>
      </c>
      <c r="Y9" s="38">
        <v>4669957</v>
      </c>
      <c r="Z9" s="38">
        <v>337999</v>
      </c>
      <c r="AA9" s="38">
        <v>337999</v>
      </c>
      <c r="AB9" s="38">
        <v>0</v>
      </c>
      <c r="AC9" s="38">
        <v>0</v>
      </c>
      <c r="AD9" s="34"/>
      <c r="AE9" s="34"/>
      <c r="AF9" s="34" t="s">
        <v>120</v>
      </c>
      <c r="AG9" s="38">
        <v>337999</v>
      </c>
      <c r="AH9" s="34" t="s">
        <v>110</v>
      </c>
      <c r="AI9" s="34" t="s">
        <v>120</v>
      </c>
      <c r="AJ9" s="34" t="s">
        <v>121</v>
      </c>
      <c r="AK9" s="34" t="s">
        <v>66</v>
      </c>
      <c r="AL9" s="34" t="s">
        <v>67</v>
      </c>
      <c r="AM9" s="34" t="s">
        <v>91</v>
      </c>
      <c r="AN9" s="34">
        <v>0</v>
      </c>
      <c r="AO9" s="34">
        <v>0</v>
      </c>
      <c r="AP9" s="34">
        <v>0</v>
      </c>
      <c r="AQ9" s="34">
        <v>0</v>
      </c>
      <c r="AR9" s="34">
        <v>0</v>
      </c>
      <c r="AS9" s="38">
        <v>337999</v>
      </c>
      <c r="AT9" s="94">
        <v>4331958</v>
      </c>
      <c r="AU9" s="34">
        <v>0</v>
      </c>
      <c r="AV9" s="34">
        <v>0</v>
      </c>
      <c r="AW9" s="34">
        <v>0</v>
      </c>
      <c r="AX9" s="34">
        <v>0</v>
      </c>
      <c r="AY9" s="34"/>
      <c r="AZ9" s="34"/>
      <c r="BA9" s="34"/>
      <c r="BB9" s="34">
        <v>0</v>
      </c>
    </row>
    <row r="10" spans="1:54" ht="20" x14ac:dyDescent="0.35">
      <c r="A10" s="34">
        <v>900386591</v>
      </c>
      <c r="B10" s="34" t="s">
        <v>12</v>
      </c>
      <c r="C10" s="35" t="s">
        <v>13</v>
      </c>
      <c r="D10" s="35">
        <v>4490</v>
      </c>
      <c r="E10" s="34" t="s">
        <v>126</v>
      </c>
      <c r="F10" s="34" t="s">
        <v>127</v>
      </c>
      <c r="G10" s="36">
        <v>45524.372604166703</v>
      </c>
      <c r="H10" s="36">
        <v>45547.449259259301</v>
      </c>
      <c r="I10" s="37">
        <v>13049730</v>
      </c>
      <c r="J10" s="37">
        <v>893600</v>
      </c>
      <c r="K10" s="34" t="s">
        <v>14</v>
      </c>
      <c r="L10" s="40" t="s">
        <v>17</v>
      </c>
      <c r="M10" s="34" t="s">
        <v>16</v>
      </c>
      <c r="N10" s="34" t="s">
        <v>133</v>
      </c>
      <c r="O10" s="34" t="s">
        <v>128</v>
      </c>
      <c r="P10" s="38">
        <v>0</v>
      </c>
      <c r="Q10" s="34"/>
      <c r="R10" s="34" t="s">
        <v>108</v>
      </c>
      <c r="S10" s="39">
        <v>45524</v>
      </c>
      <c r="T10" s="39">
        <v>45547</v>
      </c>
      <c r="U10" s="39">
        <v>45741</v>
      </c>
      <c r="V10" s="39"/>
      <c r="W10" s="95">
        <v>36</v>
      </c>
      <c r="X10" s="95" t="s">
        <v>177</v>
      </c>
      <c r="Y10" s="38">
        <v>13049730</v>
      </c>
      <c r="Z10" s="38">
        <v>893600</v>
      </c>
      <c r="AA10" s="38">
        <v>893600</v>
      </c>
      <c r="AB10" s="38">
        <v>0</v>
      </c>
      <c r="AC10" s="38">
        <v>0</v>
      </c>
      <c r="AD10" s="34"/>
      <c r="AE10" s="34"/>
      <c r="AF10" s="34" t="s">
        <v>129</v>
      </c>
      <c r="AG10" s="38">
        <v>893600</v>
      </c>
      <c r="AH10" s="34" t="s">
        <v>110</v>
      </c>
      <c r="AI10" s="34" t="s">
        <v>130</v>
      </c>
      <c r="AJ10" s="34" t="s">
        <v>112</v>
      </c>
      <c r="AK10" s="34" t="s">
        <v>66</v>
      </c>
      <c r="AL10" s="34" t="s">
        <v>67</v>
      </c>
      <c r="AM10" s="34" t="s">
        <v>91</v>
      </c>
      <c r="AN10" s="34">
        <v>0</v>
      </c>
      <c r="AO10" s="34">
        <v>0</v>
      </c>
      <c r="AP10" s="34">
        <v>0</v>
      </c>
      <c r="AQ10" s="34">
        <v>0</v>
      </c>
      <c r="AR10" s="34">
        <v>0</v>
      </c>
      <c r="AS10" s="38">
        <v>893600</v>
      </c>
      <c r="AT10" s="34">
        <v>0</v>
      </c>
      <c r="AU10" s="34">
        <v>0</v>
      </c>
      <c r="AV10" s="34">
        <v>0</v>
      </c>
      <c r="AW10" s="34">
        <v>0</v>
      </c>
      <c r="AX10" s="34">
        <v>0</v>
      </c>
      <c r="AY10" s="34"/>
      <c r="AZ10" s="34"/>
      <c r="BA10" s="34"/>
      <c r="BB10" s="34">
        <v>0</v>
      </c>
    </row>
    <row r="11" spans="1:54" x14ac:dyDescent="0.35">
      <c r="A11" s="34">
        <v>900386591</v>
      </c>
      <c r="B11" s="34" t="s">
        <v>12</v>
      </c>
      <c r="C11" s="35" t="s">
        <v>13</v>
      </c>
      <c r="D11" s="35">
        <v>4533</v>
      </c>
      <c r="E11" s="34" t="s">
        <v>68</v>
      </c>
      <c r="F11" s="34" t="s">
        <v>69</v>
      </c>
      <c r="G11" s="36">
        <v>45531.377546296302</v>
      </c>
      <c r="H11" s="36">
        <v>45547.629212963002</v>
      </c>
      <c r="I11" s="37">
        <v>36168770</v>
      </c>
      <c r="J11" s="37">
        <v>36168770</v>
      </c>
      <c r="K11" s="34" t="s">
        <v>14</v>
      </c>
      <c r="L11" s="34" t="s">
        <v>17</v>
      </c>
      <c r="M11" s="34" t="s">
        <v>16</v>
      </c>
      <c r="N11" s="34" t="s">
        <v>47</v>
      </c>
      <c r="O11" s="34" t="s">
        <v>61</v>
      </c>
      <c r="P11" s="38">
        <v>0</v>
      </c>
      <c r="Q11" s="34"/>
      <c r="R11" s="34" t="s">
        <v>62</v>
      </c>
      <c r="S11" s="39">
        <v>45531</v>
      </c>
      <c r="T11" s="39">
        <v>45572</v>
      </c>
      <c r="U11" s="39"/>
      <c r="V11" s="39">
        <v>45586</v>
      </c>
      <c r="W11" s="95">
        <v>191</v>
      </c>
      <c r="X11" s="95" t="s">
        <v>172</v>
      </c>
      <c r="Y11" s="38">
        <v>36168770</v>
      </c>
      <c r="Z11" s="38">
        <v>36168770</v>
      </c>
      <c r="AA11" s="38">
        <v>0</v>
      </c>
      <c r="AB11" s="38">
        <v>0</v>
      </c>
      <c r="AC11" s="38">
        <v>36168770</v>
      </c>
      <c r="AD11" s="34"/>
      <c r="AE11" s="34" t="s">
        <v>70</v>
      </c>
      <c r="AF11" s="34"/>
      <c r="AG11" s="38">
        <v>36168770</v>
      </c>
      <c r="AH11" s="34" t="s">
        <v>35</v>
      </c>
      <c r="AI11" s="34" t="s">
        <v>71</v>
      </c>
      <c r="AJ11" s="34" t="s">
        <v>72</v>
      </c>
      <c r="AK11" s="34" t="s">
        <v>66</v>
      </c>
      <c r="AL11" s="34" t="s">
        <v>67</v>
      </c>
      <c r="AM11" s="34"/>
      <c r="AN11" s="34">
        <v>0</v>
      </c>
      <c r="AO11" s="37">
        <v>36168770</v>
      </c>
      <c r="AP11" s="34">
        <v>0</v>
      </c>
      <c r="AQ11" s="34">
        <v>0</v>
      </c>
      <c r="AR11" s="34">
        <v>0</v>
      </c>
      <c r="AS11" s="34">
        <v>0</v>
      </c>
      <c r="AT11" s="34">
        <v>0</v>
      </c>
      <c r="AU11" s="34">
        <v>0</v>
      </c>
      <c r="AV11" s="34">
        <v>0</v>
      </c>
      <c r="AW11" s="34">
        <v>0</v>
      </c>
      <c r="AX11" s="34">
        <v>0</v>
      </c>
      <c r="AY11" s="34"/>
      <c r="AZ11" s="34"/>
      <c r="BA11" s="34"/>
      <c r="BB11" s="34">
        <v>0</v>
      </c>
    </row>
    <row r="12" spans="1:54" x14ac:dyDescent="0.35">
      <c r="A12" s="34">
        <v>900386591</v>
      </c>
      <c r="B12" s="34" t="s">
        <v>12</v>
      </c>
      <c r="C12" s="35" t="s">
        <v>13</v>
      </c>
      <c r="D12" s="35">
        <v>4856</v>
      </c>
      <c r="E12" s="34" t="s">
        <v>73</v>
      </c>
      <c r="F12" s="34" t="s">
        <v>74</v>
      </c>
      <c r="G12" s="36">
        <v>45626.4511458333</v>
      </c>
      <c r="H12" s="36">
        <v>45632.436620370398</v>
      </c>
      <c r="I12" s="37">
        <v>6019594</v>
      </c>
      <c r="J12" s="37">
        <v>6019594</v>
      </c>
      <c r="K12" s="34" t="s">
        <v>14</v>
      </c>
      <c r="L12" s="34" t="s">
        <v>17</v>
      </c>
      <c r="M12" s="34" t="s">
        <v>16</v>
      </c>
      <c r="N12" s="34" t="e">
        <v>#N/A</v>
      </c>
      <c r="O12" s="34" t="s">
        <v>61</v>
      </c>
      <c r="P12" s="38">
        <v>0</v>
      </c>
      <c r="Q12" s="34"/>
      <c r="R12" s="34" t="s">
        <v>62</v>
      </c>
      <c r="S12" s="39">
        <v>45626</v>
      </c>
      <c r="T12" s="39">
        <v>45632</v>
      </c>
      <c r="U12" s="39"/>
      <c r="V12" s="39">
        <v>45653</v>
      </c>
      <c r="W12" s="95">
        <v>124</v>
      </c>
      <c r="X12" s="95" t="s">
        <v>173</v>
      </c>
      <c r="Y12" s="38">
        <v>6019594</v>
      </c>
      <c r="Z12" s="38">
        <v>6019594</v>
      </c>
      <c r="AA12" s="38">
        <v>0</v>
      </c>
      <c r="AB12" s="38">
        <v>0</v>
      </c>
      <c r="AC12" s="38">
        <v>6019594</v>
      </c>
      <c r="AD12" s="34"/>
      <c r="AE12" s="34" t="s">
        <v>75</v>
      </c>
      <c r="AF12" s="34"/>
      <c r="AG12" s="38">
        <v>6019594</v>
      </c>
      <c r="AH12" s="34" t="s">
        <v>35</v>
      </c>
      <c r="AI12" s="34" t="s">
        <v>76</v>
      </c>
      <c r="AJ12" s="34" t="s">
        <v>77</v>
      </c>
      <c r="AK12" s="34" t="s">
        <v>66</v>
      </c>
      <c r="AL12" s="34" t="s">
        <v>67</v>
      </c>
      <c r="AM12" s="34"/>
      <c r="AN12" s="34">
        <v>0</v>
      </c>
      <c r="AO12" s="37">
        <v>6019594</v>
      </c>
      <c r="AP12" s="34">
        <v>0</v>
      </c>
      <c r="AQ12" s="34">
        <v>0</v>
      </c>
      <c r="AR12" s="34">
        <v>0</v>
      </c>
      <c r="AS12" s="34">
        <v>0</v>
      </c>
      <c r="AT12" s="34">
        <v>0</v>
      </c>
      <c r="AU12" s="34">
        <v>0</v>
      </c>
      <c r="AV12" s="34">
        <v>0</v>
      </c>
      <c r="AW12" s="34">
        <v>0</v>
      </c>
      <c r="AX12" s="34">
        <v>0</v>
      </c>
      <c r="AY12" s="34"/>
      <c r="AZ12" s="34"/>
      <c r="BA12" s="34"/>
      <c r="BB12" s="34">
        <v>0</v>
      </c>
    </row>
    <row r="13" spans="1:54" x14ac:dyDescent="0.35">
      <c r="A13" s="34">
        <v>900386591</v>
      </c>
      <c r="B13" s="34" t="s">
        <v>12</v>
      </c>
      <c r="C13" s="35" t="s">
        <v>13</v>
      </c>
      <c r="D13" s="35">
        <v>4895</v>
      </c>
      <c r="E13" s="34" t="s">
        <v>78</v>
      </c>
      <c r="F13" s="34" t="s">
        <v>79</v>
      </c>
      <c r="G13" s="36">
        <v>45664.404097222199</v>
      </c>
      <c r="H13" s="36">
        <v>45671.679502314801</v>
      </c>
      <c r="I13" s="37">
        <v>2995354</v>
      </c>
      <c r="J13" s="37">
        <v>2995354</v>
      </c>
      <c r="K13" s="34" t="s">
        <v>14</v>
      </c>
      <c r="L13" s="34" t="s">
        <v>17</v>
      </c>
      <c r="M13" s="34" t="s">
        <v>16</v>
      </c>
      <c r="N13" s="34" t="e">
        <v>#N/A</v>
      </c>
      <c r="O13" s="34" t="s">
        <v>61</v>
      </c>
      <c r="P13" s="38">
        <v>0</v>
      </c>
      <c r="Q13" s="34"/>
      <c r="R13" s="34" t="s">
        <v>62</v>
      </c>
      <c r="S13" s="39">
        <v>45664</v>
      </c>
      <c r="T13" s="39">
        <v>45691</v>
      </c>
      <c r="U13" s="39"/>
      <c r="V13" s="39">
        <v>45707</v>
      </c>
      <c r="W13" s="95">
        <v>70</v>
      </c>
      <c r="X13" s="95" t="s">
        <v>174</v>
      </c>
      <c r="Y13" s="38">
        <v>2995354</v>
      </c>
      <c r="Z13" s="38">
        <v>2995354</v>
      </c>
      <c r="AA13" s="38">
        <v>0</v>
      </c>
      <c r="AB13" s="38">
        <v>0</v>
      </c>
      <c r="AC13" s="38">
        <v>2995354</v>
      </c>
      <c r="AD13" s="34"/>
      <c r="AE13" s="34" t="s">
        <v>80</v>
      </c>
      <c r="AF13" s="34"/>
      <c r="AG13" s="38">
        <v>2995354</v>
      </c>
      <c r="AH13" s="34" t="s">
        <v>35</v>
      </c>
      <c r="AI13" s="34" t="s">
        <v>81</v>
      </c>
      <c r="AJ13" s="34" t="s">
        <v>72</v>
      </c>
      <c r="AK13" s="34" t="s">
        <v>66</v>
      </c>
      <c r="AL13" s="34" t="s">
        <v>67</v>
      </c>
      <c r="AM13" s="34"/>
      <c r="AN13" s="34">
        <v>0</v>
      </c>
      <c r="AO13" s="37">
        <v>2995354</v>
      </c>
      <c r="AP13" s="34">
        <v>0</v>
      </c>
      <c r="AQ13" s="34">
        <v>0</v>
      </c>
      <c r="AR13" s="34">
        <v>0</v>
      </c>
      <c r="AS13" s="34">
        <v>0</v>
      </c>
      <c r="AT13" s="34">
        <v>0</v>
      </c>
      <c r="AU13" s="34">
        <v>0</v>
      </c>
      <c r="AV13" s="34">
        <v>0</v>
      </c>
      <c r="AW13" s="34">
        <v>0</v>
      </c>
      <c r="AX13" s="34">
        <v>0</v>
      </c>
      <c r="AY13" s="34"/>
      <c r="AZ13" s="34"/>
      <c r="BA13" s="34"/>
      <c r="BB13" s="34">
        <v>0</v>
      </c>
    </row>
    <row r="14" spans="1:54" ht="20" x14ac:dyDescent="0.35">
      <c r="A14" s="34">
        <v>900386591</v>
      </c>
      <c r="B14" s="34" t="s">
        <v>12</v>
      </c>
      <c r="C14" s="35" t="s">
        <v>13</v>
      </c>
      <c r="D14" s="35">
        <v>4900</v>
      </c>
      <c r="E14" s="34" t="s">
        <v>106</v>
      </c>
      <c r="F14" s="34" t="s">
        <v>107</v>
      </c>
      <c r="G14" s="36">
        <v>45664.446909722203</v>
      </c>
      <c r="H14" s="36">
        <v>45671.679502314801</v>
      </c>
      <c r="I14" s="37">
        <v>14091633</v>
      </c>
      <c r="J14" s="37">
        <v>14091633</v>
      </c>
      <c r="K14" s="34" t="s">
        <v>14</v>
      </c>
      <c r="L14" s="40" t="s">
        <v>17</v>
      </c>
      <c r="M14" s="34" t="s">
        <v>16</v>
      </c>
      <c r="N14" s="34" t="e">
        <v>#N/A</v>
      </c>
      <c r="O14" s="34" t="s">
        <v>88</v>
      </c>
      <c r="P14" s="38">
        <v>12682996</v>
      </c>
      <c r="Q14" s="34">
        <v>1222573822</v>
      </c>
      <c r="R14" s="34" t="s">
        <v>108</v>
      </c>
      <c r="S14" s="39">
        <v>45664</v>
      </c>
      <c r="T14" s="39">
        <v>45691</v>
      </c>
      <c r="U14" s="39">
        <v>45741</v>
      </c>
      <c r="V14" s="39"/>
      <c r="W14" s="95">
        <v>36</v>
      </c>
      <c r="X14" s="95" t="s">
        <v>177</v>
      </c>
      <c r="Y14" s="38">
        <v>14091633</v>
      </c>
      <c r="Z14" s="38">
        <v>1149800</v>
      </c>
      <c r="AA14" s="38">
        <v>1149800</v>
      </c>
      <c r="AB14" s="38">
        <v>0</v>
      </c>
      <c r="AC14" s="38">
        <v>0</v>
      </c>
      <c r="AD14" s="34"/>
      <c r="AE14" s="34"/>
      <c r="AF14" s="34" t="s">
        <v>109</v>
      </c>
      <c r="AG14" s="38">
        <v>1149800</v>
      </c>
      <c r="AH14" s="34" t="s">
        <v>110</v>
      </c>
      <c r="AI14" s="34" t="s">
        <v>111</v>
      </c>
      <c r="AJ14" s="34" t="s">
        <v>112</v>
      </c>
      <c r="AK14" s="34" t="s">
        <v>66</v>
      </c>
      <c r="AL14" s="34" t="s">
        <v>67</v>
      </c>
      <c r="AM14" s="34" t="s">
        <v>91</v>
      </c>
      <c r="AN14" s="34">
        <v>0</v>
      </c>
      <c r="AO14" s="34">
        <v>0</v>
      </c>
      <c r="AP14" s="34">
        <v>0</v>
      </c>
      <c r="AQ14" s="34">
        <v>0</v>
      </c>
      <c r="AR14" s="34">
        <v>0</v>
      </c>
      <c r="AS14" s="34">
        <v>0</v>
      </c>
      <c r="AT14" s="37">
        <v>14091633</v>
      </c>
      <c r="AU14" s="34">
        <v>0</v>
      </c>
      <c r="AV14" s="34">
        <v>0</v>
      </c>
      <c r="AW14" s="34">
        <v>0</v>
      </c>
      <c r="AX14" s="34">
        <v>0</v>
      </c>
      <c r="AY14" s="34"/>
      <c r="AZ14" s="34"/>
      <c r="BA14" s="34"/>
      <c r="BB14" s="34">
        <v>0</v>
      </c>
    </row>
    <row r="15" spans="1:54" ht="20" x14ac:dyDescent="0.35">
      <c r="A15" s="34">
        <v>900386591</v>
      </c>
      <c r="B15" s="34" t="s">
        <v>12</v>
      </c>
      <c r="C15" s="35" t="s">
        <v>13</v>
      </c>
      <c r="D15" s="35">
        <v>4938</v>
      </c>
      <c r="E15" s="34" t="s">
        <v>113</v>
      </c>
      <c r="F15" s="34" t="s">
        <v>114</v>
      </c>
      <c r="G15" s="36">
        <v>45667.739236111098</v>
      </c>
      <c r="H15" s="36">
        <v>45671.679571759298</v>
      </c>
      <c r="I15" s="37">
        <v>13239148</v>
      </c>
      <c r="J15" s="37">
        <v>13239148</v>
      </c>
      <c r="K15" s="34" t="s">
        <v>14</v>
      </c>
      <c r="L15" s="40" t="s">
        <v>17</v>
      </c>
      <c r="M15" s="34" t="s">
        <v>16</v>
      </c>
      <c r="N15" s="34" t="e">
        <v>#N/A</v>
      </c>
      <c r="O15" s="34" t="s">
        <v>115</v>
      </c>
      <c r="P15" s="38">
        <v>12062279</v>
      </c>
      <c r="Q15" s="34">
        <v>1222573823</v>
      </c>
      <c r="R15" s="34" t="s">
        <v>108</v>
      </c>
      <c r="S15" s="39">
        <v>45667</v>
      </c>
      <c r="T15" s="39">
        <v>45691</v>
      </c>
      <c r="U15" s="39">
        <v>45741</v>
      </c>
      <c r="V15" s="39"/>
      <c r="W15" s="95">
        <v>36</v>
      </c>
      <c r="X15" s="95" t="s">
        <v>177</v>
      </c>
      <c r="Y15" s="38">
        <v>13239148</v>
      </c>
      <c r="Z15" s="38">
        <v>930700</v>
      </c>
      <c r="AA15" s="38">
        <v>930700</v>
      </c>
      <c r="AB15" s="38">
        <v>0</v>
      </c>
      <c r="AC15" s="38">
        <v>0</v>
      </c>
      <c r="AD15" s="34"/>
      <c r="AE15" s="34"/>
      <c r="AF15" s="34" t="s">
        <v>116</v>
      </c>
      <c r="AG15" s="38">
        <v>930700</v>
      </c>
      <c r="AH15" s="34" t="s">
        <v>110</v>
      </c>
      <c r="AI15" s="34" t="s">
        <v>117</v>
      </c>
      <c r="AJ15" s="34" t="s">
        <v>112</v>
      </c>
      <c r="AK15" s="34" t="s">
        <v>66</v>
      </c>
      <c r="AL15" s="34" t="s">
        <v>67</v>
      </c>
      <c r="AM15" s="34" t="s">
        <v>91</v>
      </c>
      <c r="AN15" s="34">
        <v>0</v>
      </c>
      <c r="AO15" s="34">
        <v>0</v>
      </c>
      <c r="AP15" s="34">
        <v>0</v>
      </c>
      <c r="AQ15" s="34">
        <v>0</v>
      </c>
      <c r="AR15" s="34">
        <v>0</v>
      </c>
      <c r="AS15" s="38">
        <v>930700</v>
      </c>
      <c r="AT15" s="94">
        <v>12308448</v>
      </c>
      <c r="AU15" s="34">
        <v>0</v>
      </c>
      <c r="AV15" s="34">
        <v>0</v>
      </c>
      <c r="AW15" s="34">
        <v>0</v>
      </c>
      <c r="AX15" s="34">
        <v>0</v>
      </c>
      <c r="AY15" s="34"/>
      <c r="AZ15" s="34"/>
      <c r="BA15" s="34"/>
      <c r="BB15" s="34">
        <v>0</v>
      </c>
    </row>
    <row r="16" spans="1:54" ht="20" x14ac:dyDescent="0.35">
      <c r="A16" s="34">
        <v>900386591</v>
      </c>
      <c r="B16" s="34" t="s">
        <v>12</v>
      </c>
      <c r="C16" s="35" t="s">
        <v>13</v>
      </c>
      <c r="D16" s="35">
        <v>5228</v>
      </c>
      <c r="E16" s="34" t="s">
        <v>102</v>
      </c>
      <c r="F16" s="34" t="s">
        <v>103</v>
      </c>
      <c r="G16" s="36">
        <v>45770.375289351898</v>
      </c>
      <c r="H16" s="36"/>
      <c r="I16" s="37">
        <v>25354803</v>
      </c>
      <c r="J16" s="37">
        <v>25354803</v>
      </c>
      <c r="K16" s="34" t="s">
        <v>14</v>
      </c>
      <c r="L16" s="40" t="s">
        <v>17</v>
      </c>
      <c r="M16" s="34" t="s">
        <v>16</v>
      </c>
      <c r="N16" s="34" t="e">
        <v>#N/A</v>
      </c>
      <c r="O16" s="34" t="s">
        <v>104</v>
      </c>
      <c r="P16" s="38">
        <v>0</v>
      </c>
      <c r="Q16" s="34"/>
      <c r="R16" s="34" t="s">
        <v>105</v>
      </c>
      <c r="S16" s="39">
        <v>45770</v>
      </c>
      <c r="T16" s="39"/>
      <c r="U16" s="39"/>
      <c r="V16" s="39"/>
      <c r="W16" s="95" t="s">
        <v>176</v>
      </c>
      <c r="X16" s="95" t="s">
        <v>176</v>
      </c>
      <c r="Y16" s="38">
        <v>25354803</v>
      </c>
      <c r="Z16" s="38">
        <v>25354803</v>
      </c>
      <c r="AA16" s="38">
        <v>0</v>
      </c>
      <c r="AB16" s="38">
        <v>0</v>
      </c>
      <c r="AC16" s="38">
        <v>0</v>
      </c>
      <c r="AD16" s="34"/>
      <c r="AE16" s="34"/>
      <c r="AF16" s="34"/>
      <c r="AG16" s="38">
        <v>0</v>
      </c>
      <c r="AH16" s="34"/>
      <c r="AI16" s="34"/>
      <c r="AJ16" s="34"/>
      <c r="AK16" s="34"/>
      <c r="AL16" s="34"/>
      <c r="AM16" s="34"/>
      <c r="AN16" s="34">
        <v>0</v>
      </c>
      <c r="AO16" s="34">
        <v>0</v>
      </c>
      <c r="AP16" s="37">
        <v>25354803</v>
      </c>
      <c r="AQ16" s="34">
        <v>0</v>
      </c>
      <c r="AR16" s="34">
        <v>0</v>
      </c>
      <c r="AS16" s="34">
        <v>0</v>
      </c>
      <c r="AT16" s="34">
        <v>0</v>
      </c>
      <c r="AU16" s="34">
        <v>0</v>
      </c>
      <c r="AV16" s="34">
        <v>0</v>
      </c>
      <c r="AW16" s="34">
        <v>0</v>
      </c>
      <c r="AX16" s="34">
        <v>0</v>
      </c>
      <c r="AY16" s="34"/>
      <c r="AZ16" s="34"/>
      <c r="BA16" s="34"/>
      <c r="BB16" s="34">
        <v>0</v>
      </c>
    </row>
    <row r="17" spans="1:54" ht="20" x14ac:dyDescent="0.35">
      <c r="A17" s="34">
        <v>900386591</v>
      </c>
      <c r="B17" s="34" t="s">
        <v>12</v>
      </c>
      <c r="C17" s="35" t="s">
        <v>13</v>
      </c>
      <c r="D17" s="35">
        <v>5105</v>
      </c>
      <c r="E17" s="34" t="s">
        <v>82</v>
      </c>
      <c r="F17" s="34" t="s">
        <v>83</v>
      </c>
      <c r="G17" s="36">
        <v>111480</v>
      </c>
      <c r="H17" s="36"/>
      <c r="I17" s="37">
        <v>64544533</v>
      </c>
      <c r="J17" s="37">
        <v>64544533</v>
      </c>
      <c r="K17" s="34" t="s">
        <v>14</v>
      </c>
      <c r="L17" s="40" t="s">
        <v>17</v>
      </c>
      <c r="M17" s="34" t="s">
        <v>16</v>
      </c>
      <c r="N17" s="34" t="e">
        <v>#N/A</v>
      </c>
      <c r="O17" s="34" t="s">
        <v>61</v>
      </c>
      <c r="P17" s="38">
        <v>0</v>
      </c>
      <c r="Q17" s="34"/>
      <c r="R17" s="34" t="s">
        <v>62</v>
      </c>
      <c r="S17" s="39">
        <v>45737</v>
      </c>
      <c r="T17" s="39">
        <v>45782</v>
      </c>
      <c r="U17" s="39"/>
      <c r="V17" s="39">
        <v>45782</v>
      </c>
      <c r="W17" s="95">
        <v>-5</v>
      </c>
      <c r="X17" s="95" t="s">
        <v>175</v>
      </c>
      <c r="Y17" s="38">
        <v>64544533</v>
      </c>
      <c r="Z17" s="38">
        <v>64544533</v>
      </c>
      <c r="AA17" s="38">
        <v>0</v>
      </c>
      <c r="AB17" s="38">
        <v>0</v>
      </c>
      <c r="AC17" s="38">
        <v>64544533</v>
      </c>
      <c r="AD17" s="34"/>
      <c r="AE17" s="34" t="s">
        <v>84</v>
      </c>
      <c r="AF17" s="34"/>
      <c r="AG17" s="38">
        <v>64544533</v>
      </c>
      <c r="AH17" s="34" t="s">
        <v>35</v>
      </c>
      <c r="AI17" s="34" t="s">
        <v>84</v>
      </c>
      <c r="AJ17" s="34" t="s">
        <v>65</v>
      </c>
      <c r="AK17" s="34" t="s">
        <v>85</v>
      </c>
      <c r="AL17" s="34"/>
      <c r="AM17" s="34"/>
      <c r="AN17" s="34">
        <v>0</v>
      </c>
      <c r="AO17" s="37">
        <v>64544533</v>
      </c>
      <c r="AP17" s="34">
        <v>0</v>
      </c>
      <c r="AQ17" s="34">
        <v>0</v>
      </c>
      <c r="AR17" s="34">
        <v>0</v>
      </c>
      <c r="AS17" s="34">
        <v>0</v>
      </c>
      <c r="AT17" s="34">
        <v>0</v>
      </c>
      <c r="AU17" s="34">
        <v>0</v>
      </c>
      <c r="AV17" s="34">
        <v>0</v>
      </c>
      <c r="AW17" s="34">
        <v>0</v>
      </c>
      <c r="AX17" s="34">
        <v>0</v>
      </c>
      <c r="AY17" s="34"/>
      <c r="AZ17" s="34"/>
      <c r="BA17" s="34"/>
      <c r="BB17" s="34">
        <v>0</v>
      </c>
    </row>
    <row r="19" spans="1:54" x14ac:dyDescent="0.35">
      <c r="Y19" s="41"/>
    </row>
  </sheetData>
  <protectedRanges>
    <protectedRange algorithmName="SHA-512" hashValue="9+ah9tJAD1d4FIK7boMSAp9ZhkqWOsKcliwsS35JSOsk0Aea+c/2yFVjBeVDsv7trYxT+iUP9dPVCIbjcjaMoQ==" saltValue="Z7GArlXd1BdcXotzmJqK/w==" spinCount="100000" sqref="A3:B17" name="Rango1_6_2"/>
  </protectedRanges>
  <autoFilter ref="A2:BB17" xr:uid="{BAF34FFD-30FA-4439-95BF-34AD9AE1AF4D}"/>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A37E1B-F30A-4A84-A142-42F7A56A879C}">
  <dimension ref="B1:J42"/>
  <sheetViews>
    <sheetView showGridLines="0" tabSelected="1" topLeftCell="A3" zoomScaleNormal="100" workbookViewId="0">
      <selection activeCell="L21" sqref="L21"/>
    </sheetView>
  </sheetViews>
  <sheetFormatPr baseColWidth="10" defaultColWidth="10.90625" defaultRowHeight="12.5" x14ac:dyDescent="0.25"/>
  <cols>
    <col min="1" max="1" width="1" style="44" customWidth="1"/>
    <col min="2" max="2" width="10.90625" style="44"/>
    <col min="3" max="3" width="17.54296875" style="44" customWidth="1"/>
    <col min="4" max="4" width="11.54296875" style="44" customWidth="1"/>
    <col min="5" max="8" width="10.90625" style="44"/>
    <col min="9" max="9" width="22.54296875" style="44" customWidth="1"/>
    <col min="10" max="10" width="14" style="44" customWidth="1"/>
    <col min="11" max="11" width="1.81640625" style="44" customWidth="1"/>
    <col min="12" max="12" width="15.26953125" style="44" customWidth="1"/>
    <col min="13" max="16384" width="10.90625" style="44"/>
  </cols>
  <sheetData>
    <row r="1" spans="2:10" ht="6" customHeight="1" thickBot="1" x14ac:dyDescent="0.3"/>
    <row r="2" spans="2:10" ht="19.5" customHeight="1" x14ac:dyDescent="0.25">
      <c r="B2" s="45"/>
      <c r="C2" s="46"/>
      <c r="D2" s="98" t="s">
        <v>138</v>
      </c>
      <c r="E2" s="99"/>
      <c r="F2" s="99"/>
      <c r="G2" s="99"/>
      <c r="H2" s="99"/>
      <c r="I2" s="100"/>
      <c r="J2" s="104" t="s">
        <v>139</v>
      </c>
    </row>
    <row r="3" spans="2:10" ht="15.75" customHeight="1" thickBot="1" x14ac:dyDescent="0.3">
      <c r="B3" s="47"/>
      <c r="C3" s="48"/>
      <c r="D3" s="101"/>
      <c r="E3" s="102"/>
      <c r="F3" s="102"/>
      <c r="G3" s="102"/>
      <c r="H3" s="102"/>
      <c r="I3" s="103"/>
      <c r="J3" s="105"/>
    </row>
    <row r="4" spans="2:10" ht="13" x14ac:dyDescent="0.25">
      <c r="B4" s="47"/>
      <c r="C4" s="48"/>
      <c r="D4" s="49"/>
      <c r="E4" s="50"/>
      <c r="F4" s="50"/>
      <c r="G4" s="50"/>
      <c r="H4" s="50"/>
      <c r="I4" s="51"/>
      <c r="J4" s="52"/>
    </row>
    <row r="5" spans="2:10" ht="13" x14ac:dyDescent="0.25">
      <c r="B5" s="47"/>
      <c r="C5" s="48"/>
      <c r="D5" s="53" t="s">
        <v>140</v>
      </c>
      <c r="E5" s="54"/>
      <c r="F5" s="54"/>
      <c r="G5" s="54"/>
      <c r="H5" s="54"/>
      <c r="I5" s="55"/>
      <c r="J5" s="55" t="s">
        <v>141</v>
      </c>
    </row>
    <row r="6" spans="2:10" ht="13.5" thickBot="1" x14ac:dyDescent="0.3">
      <c r="B6" s="56"/>
      <c r="C6" s="57"/>
      <c r="D6" s="58"/>
      <c r="E6" s="59"/>
      <c r="F6" s="59"/>
      <c r="G6" s="59"/>
      <c r="H6" s="59"/>
      <c r="I6" s="60"/>
      <c r="J6" s="61"/>
    </row>
    <row r="7" spans="2:10" x14ac:dyDescent="0.25">
      <c r="B7" s="62"/>
      <c r="J7" s="63"/>
    </row>
    <row r="8" spans="2:10" x14ac:dyDescent="0.25">
      <c r="B8" s="62"/>
      <c r="J8" s="63"/>
    </row>
    <row r="9" spans="2:10" x14ac:dyDescent="0.25">
      <c r="B9" s="62"/>
      <c r="C9" s="44" t="str">
        <f ca="1">+CONCATENATE("Santiago de Cali, ",TEXT(TODAY(),"MMMM DD YYYY"))</f>
        <v>Santiago de Cali, mayo 15 2025</v>
      </c>
      <c r="J9" s="63"/>
    </row>
    <row r="10" spans="2:10" ht="13" x14ac:dyDescent="0.3">
      <c r="B10" s="62"/>
      <c r="C10" s="64"/>
      <c r="E10" s="65"/>
      <c r="H10" s="66"/>
      <c r="J10" s="63"/>
    </row>
    <row r="11" spans="2:10" x14ac:dyDescent="0.25">
      <c r="B11" s="62"/>
      <c r="J11" s="63"/>
    </row>
    <row r="12" spans="2:10" ht="13" x14ac:dyDescent="0.3">
      <c r="B12" s="62"/>
      <c r="C12" s="64" t="s">
        <v>170</v>
      </c>
      <c r="J12" s="63"/>
    </row>
    <row r="13" spans="2:10" ht="13" x14ac:dyDescent="0.3">
      <c r="B13" s="62"/>
      <c r="C13" s="64" t="s">
        <v>171</v>
      </c>
      <c r="J13" s="63"/>
    </row>
    <row r="14" spans="2:10" x14ac:dyDescent="0.25">
      <c r="B14" s="62"/>
      <c r="J14" s="63"/>
    </row>
    <row r="15" spans="2:10" x14ac:dyDescent="0.25">
      <c r="B15" s="62"/>
      <c r="C15" s="44" t="s">
        <v>169</v>
      </c>
      <c r="J15" s="63"/>
    </row>
    <row r="16" spans="2:10" x14ac:dyDescent="0.25">
      <c r="B16" s="62"/>
      <c r="C16" s="67"/>
      <c r="J16" s="63"/>
    </row>
    <row r="17" spans="2:10" ht="13" x14ac:dyDescent="0.25">
      <c r="B17" s="62"/>
      <c r="C17" s="44" t="s">
        <v>178</v>
      </c>
      <c r="D17" s="65"/>
      <c r="H17" s="68" t="s">
        <v>142</v>
      </c>
      <c r="I17" s="69" t="s">
        <v>143</v>
      </c>
      <c r="J17" s="63"/>
    </row>
    <row r="18" spans="2:10" ht="13" x14ac:dyDescent="0.3">
      <c r="B18" s="62"/>
      <c r="C18" s="64" t="s">
        <v>144</v>
      </c>
      <c r="D18" s="64"/>
      <c r="E18" s="64"/>
      <c r="F18" s="64"/>
      <c r="H18" s="70">
        <v>15</v>
      </c>
      <c r="I18" s="71">
        <v>197974866</v>
      </c>
      <c r="J18" s="63"/>
    </row>
    <row r="19" spans="2:10" x14ac:dyDescent="0.25">
      <c r="B19" s="62"/>
      <c r="C19" s="44" t="s">
        <v>145</v>
      </c>
      <c r="H19" s="72">
        <v>0</v>
      </c>
      <c r="I19" s="73">
        <v>0</v>
      </c>
      <c r="J19" s="63"/>
    </row>
    <row r="20" spans="2:10" x14ac:dyDescent="0.25">
      <c r="B20" s="62"/>
      <c r="C20" s="44" t="s">
        <v>146</v>
      </c>
      <c r="H20" s="72">
        <v>5</v>
      </c>
      <c r="I20" s="73">
        <v>116412820</v>
      </c>
      <c r="J20" s="63"/>
    </row>
    <row r="21" spans="2:10" x14ac:dyDescent="0.25">
      <c r="B21" s="62"/>
      <c r="C21" s="44" t="s">
        <v>147</v>
      </c>
      <c r="H21" s="72">
        <v>1</v>
      </c>
      <c r="I21" s="73">
        <v>25354803</v>
      </c>
      <c r="J21" s="63"/>
    </row>
    <row r="22" spans="2:10" x14ac:dyDescent="0.25">
      <c r="B22" s="62"/>
      <c r="C22" s="44" t="s">
        <v>148</v>
      </c>
      <c r="H22" s="72">
        <v>0</v>
      </c>
      <c r="I22" s="73">
        <v>0</v>
      </c>
      <c r="J22" s="63"/>
    </row>
    <row r="23" spans="2:10" x14ac:dyDescent="0.25">
      <c r="B23" s="62"/>
      <c r="C23" s="44" t="s">
        <v>149</v>
      </c>
      <c r="H23" s="72">
        <v>0</v>
      </c>
      <c r="I23" s="73">
        <v>0</v>
      </c>
      <c r="J23" s="63"/>
    </row>
    <row r="24" spans="2:10" ht="13" thickBot="1" x14ac:dyDescent="0.3">
      <c r="B24" s="62"/>
      <c r="C24" s="44" t="s">
        <v>150</v>
      </c>
      <c r="H24" s="74">
        <v>4</v>
      </c>
      <c r="I24" s="75">
        <v>6971799</v>
      </c>
      <c r="J24" s="63"/>
    </row>
    <row r="25" spans="2:10" ht="13" x14ac:dyDescent="0.3">
      <c r="B25" s="62"/>
      <c r="C25" s="64" t="s">
        <v>151</v>
      </c>
      <c r="D25" s="64"/>
      <c r="E25" s="64"/>
      <c r="F25" s="64"/>
      <c r="H25" s="70">
        <f>H19+H20+H21+H22+H24+H23</f>
        <v>10</v>
      </c>
      <c r="I25" s="71">
        <f>I19+I20+I21+I22+I24+I23</f>
        <v>148739422</v>
      </c>
      <c r="J25" s="63"/>
    </row>
    <row r="26" spans="2:10" x14ac:dyDescent="0.25">
      <c r="B26" s="62"/>
      <c r="C26" s="44" t="s">
        <v>152</v>
      </c>
      <c r="H26" s="72">
        <v>5</v>
      </c>
      <c r="I26" s="73">
        <v>49235444</v>
      </c>
      <c r="J26" s="63"/>
    </row>
    <row r="27" spans="2:10" ht="13" thickBot="1" x14ac:dyDescent="0.3">
      <c r="B27" s="62"/>
      <c r="C27" s="44" t="s">
        <v>51</v>
      </c>
      <c r="H27" s="74">
        <v>0</v>
      </c>
      <c r="I27" s="75">
        <v>0</v>
      </c>
      <c r="J27" s="63"/>
    </row>
    <row r="28" spans="2:10" ht="13" x14ac:dyDescent="0.3">
      <c r="B28" s="62"/>
      <c r="C28" s="64" t="s">
        <v>153</v>
      </c>
      <c r="D28" s="64"/>
      <c r="E28" s="64"/>
      <c r="F28" s="64"/>
      <c r="H28" s="70">
        <f>H26+H27</f>
        <v>5</v>
      </c>
      <c r="I28" s="71">
        <f>I26+I27</f>
        <v>49235444</v>
      </c>
      <c r="J28" s="63"/>
    </row>
    <row r="29" spans="2:10" ht="13.5" thickBot="1" x14ac:dyDescent="0.35">
      <c r="B29" s="62"/>
      <c r="C29" s="44" t="s">
        <v>154</v>
      </c>
      <c r="D29" s="64"/>
      <c r="E29" s="64"/>
      <c r="F29" s="64"/>
      <c r="H29" s="74">
        <v>0</v>
      </c>
      <c r="I29" s="75">
        <v>0</v>
      </c>
      <c r="J29" s="63"/>
    </row>
    <row r="30" spans="2:10" ht="13" x14ac:dyDescent="0.3">
      <c r="B30" s="62"/>
      <c r="C30" s="64" t="s">
        <v>155</v>
      </c>
      <c r="D30" s="64"/>
      <c r="E30" s="64"/>
      <c r="F30" s="64"/>
      <c r="H30" s="72">
        <f>H29</f>
        <v>0</v>
      </c>
      <c r="I30" s="73">
        <f>I29</f>
        <v>0</v>
      </c>
      <c r="J30" s="63"/>
    </row>
    <row r="31" spans="2:10" ht="13" x14ac:dyDescent="0.3">
      <c r="B31" s="62"/>
      <c r="C31" s="64"/>
      <c r="D31" s="64"/>
      <c r="E31" s="64"/>
      <c r="F31" s="64"/>
      <c r="H31" s="76"/>
      <c r="I31" s="71"/>
      <c r="J31" s="63"/>
    </row>
    <row r="32" spans="2:10" ht="13.5" thickBot="1" x14ac:dyDescent="0.35">
      <c r="B32" s="62"/>
      <c r="C32" s="64" t="s">
        <v>156</v>
      </c>
      <c r="D32" s="64"/>
      <c r="H32" s="77">
        <f>H25+H28+H30</f>
        <v>15</v>
      </c>
      <c r="I32" s="78">
        <f>I25+I28+I30</f>
        <v>197974866</v>
      </c>
      <c r="J32" s="63"/>
    </row>
    <row r="33" spans="2:10" ht="13.5" thickTop="1" x14ac:dyDescent="0.3">
      <c r="B33" s="62"/>
      <c r="C33" s="64"/>
      <c r="D33" s="64"/>
      <c r="H33" s="79">
        <f>+H18-H32</f>
        <v>0</v>
      </c>
      <c r="I33" s="73">
        <f>+I18-I32</f>
        <v>0</v>
      </c>
      <c r="J33" s="63"/>
    </row>
    <row r="34" spans="2:10" x14ac:dyDescent="0.25">
      <c r="B34" s="62"/>
      <c r="G34" s="79"/>
      <c r="H34" s="79"/>
      <c r="I34" s="79"/>
      <c r="J34" s="63"/>
    </row>
    <row r="35" spans="2:10" x14ac:dyDescent="0.25">
      <c r="B35" s="62"/>
      <c r="G35" s="79"/>
      <c r="H35" s="79"/>
      <c r="I35" s="79"/>
      <c r="J35" s="63"/>
    </row>
    <row r="36" spans="2:10" ht="13" x14ac:dyDescent="0.3">
      <c r="B36" s="62"/>
      <c r="C36" s="64"/>
      <c r="G36" s="79"/>
      <c r="H36" s="79"/>
      <c r="I36" s="79"/>
      <c r="J36" s="63"/>
    </row>
    <row r="37" spans="2:10" ht="13.5" thickBot="1" x14ac:dyDescent="0.35">
      <c r="B37" s="62"/>
      <c r="C37" s="80" t="s">
        <v>180</v>
      </c>
      <c r="D37" s="81"/>
      <c r="H37" s="80" t="s">
        <v>157</v>
      </c>
      <c r="I37" s="81"/>
      <c r="J37" s="63"/>
    </row>
    <row r="38" spans="2:10" ht="13" x14ac:dyDescent="0.3">
      <c r="B38" s="62"/>
      <c r="C38" s="64" t="s">
        <v>179</v>
      </c>
      <c r="D38" s="79"/>
      <c r="H38" s="82" t="s">
        <v>158</v>
      </c>
      <c r="I38" s="79"/>
      <c r="J38" s="63"/>
    </row>
    <row r="39" spans="2:10" ht="13" x14ac:dyDescent="0.3">
      <c r="B39" s="62"/>
      <c r="C39" s="64" t="s">
        <v>159</v>
      </c>
      <c r="H39" s="64" t="s">
        <v>160</v>
      </c>
      <c r="I39" s="79"/>
      <c r="J39" s="63"/>
    </row>
    <row r="40" spans="2:10" x14ac:dyDescent="0.25">
      <c r="B40" s="62"/>
      <c r="G40" s="79"/>
      <c r="H40" s="79"/>
      <c r="I40" s="79"/>
      <c r="J40" s="63"/>
    </row>
    <row r="41" spans="2:10" ht="12.75" customHeight="1" x14ac:dyDescent="0.25">
      <c r="B41" s="62"/>
      <c r="C41" s="106" t="s">
        <v>161</v>
      </c>
      <c r="D41" s="106"/>
      <c r="E41" s="106"/>
      <c r="F41" s="106"/>
      <c r="G41" s="106"/>
      <c r="H41" s="106"/>
      <c r="I41" s="106"/>
      <c r="J41" s="63"/>
    </row>
    <row r="42" spans="2:10" ht="18.75" customHeight="1" thickBot="1" x14ac:dyDescent="0.3">
      <c r="B42" s="83"/>
      <c r="C42" s="84"/>
      <c r="D42" s="84"/>
      <c r="E42" s="84"/>
      <c r="F42" s="84"/>
      <c r="G42" s="84"/>
      <c r="H42" s="84"/>
      <c r="I42" s="84"/>
      <c r="J42" s="85"/>
    </row>
  </sheetData>
  <mergeCells count="3">
    <mergeCell ref="D2:I3"/>
    <mergeCell ref="J2:J3"/>
    <mergeCell ref="C41:I41"/>
  </mergeCells>
  <pageMargins left="0.7" right="0.7" top="0.75" bottom="0.75" header="0.3" footer="0.3"/>
  <pageSetup scale="73"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35943-F4BA-493E-9ABC-7F473A1DFC70}">
  <dimension ref="B1:J37"/>
  <sheetViews>
    <sheetView showGridLines="0" topLeftCell="A5" zoomScale="84" zoomScaleNormal="84" zoomScaleSheetLayoutView="100" workbookViewId="0">
      <selection activeCell="I27" sqref="I27"/>
    </sheetView>
  </sheetViews>
  <sheetFormatPr baseColWidth="10" defaultColWidth="11.453125" defaultRowHeight="12.5" x14ac:dyDescent="0.25"/>
  <cols>
    <col min="1" max="1" width="4.453125" style="44" customWidth="1"/>
    <col min="2" max="2" width="11.453125" style="44"/>
    <col min="3" max="3" width="12.81640625" style="44" customWidth="1"/>
    <col min="4" max="4" width="22" style="44" customWidth="1"/>
    <col min="5" max="8" width="11.453125" style="44"/>
    <col min="9" max="9" width="24.81640625" style="44" customWidth="1"/>
    <col min="10" max="10" width="12.54296875" style="44" customWidth="1"/>
    <col min="11" max="11" width="1.81640625" style="44" customWidth="1"/>
    <col min="12" max="16384" width="11.453125" style="44"/>
  </cols>
  <sheetData>
    <row r="1" spans="2:10" ht="18" customHeight="1" thickBot="1" x14ac:dyDescent="0.3"/>
    <row r="2" spans="2:10" ht="19.5" customHeight="1" x14ac:dyDescent="0.25">
      <c r="B2" s="45"/>
      <c r="C2" s="46"/>
      <c r="D2" s="98" t="s">
        <v>162</v>
      </c>
      <c r="E2" s="99"/>
      <c r="F2" s="99"/>
      <c r="G2" s="99"/>
      <c r="H2" s="99"/>
      <c r="I2" s="100"/>
      <c r="J2" s="104" t="s">
        <v>139</v>
      </c>
    </row>
    <row r="3" spans="2:10" ht="15.75" customHeight="1" thickBot="1" x14ac:dyDescent="0.3">
      <c r="B3" s="47"/>
      <c r="C3" s="48"/>
      <c r="D3" s="101"/>
      <c r="E3" s="102"/>
      <c r="F3" s="102"/>
      <c r="G3" s="102"/>
      <c r="H3" s="102"/>
      <c r="I3" s="103"/>
      <c r="J3" s="105"/>
    </row>
    <row r="4" spans="2:10" ht="13" x14ac:dyDescent="0.25">
      <c r="B4" s="47"/>
      <c r="C4" s="48"/>
      <c r="E4" s="50"/>
      <c r="F4" s="50"/>
      <c r="G4" s="50"/>
      <c r="H4" s="50"/>
      <c r="I4" s="51"/>
      <c r="J4" s="52"/>
    </row>
    <row r="5" spans="2:10" ht="13" x14ac:dyDescent="0.25">
      <c r="B5" s="47"/>
      <c r="C5" s="48"/>
      <c r="D5" s="107" t="s">
        <v>163</v>
      </c>
      <c r="E5" s="108"/>
      <c r="F5" s="108"/>
      <c r="G5" s="108"/>
      <c r="H5" s="108"/>
      <c r="I5" s="109"/>
      <c r="J5" s="55" t="s">
        <v>164</v>
      </c>
    </row>
    <row r="6" spans="2:10" ht="13.5" thickBot="1" x14ac:dyDescent="0.3">
      <c r="B6" s="56"/>
      <c r="C6" s="57"/>
      <c r="D6" s="58"/>
      <c r="E6" s="59"/>
      <c r="F6" s="59"/>
      <c r="G6" s="59"/>
      <c r="H6" s="59"/>
      <c r="I6" s="60"/>
      <c r="J6" s="61"/>
    </row>
    <row r="7" spans="2:10" x14ac:dyDescent="0.25">
      <c r="B7" s="62"/>
      <c r="J7" s="63"/>
    </row>
    <row r="8" spans="2:10" x14ac:dyDescent="0.25">
      <c r="B8" s="62"/>
      <c r="J8" s="63"/>
    </row>
    <row r="9" spans="2:10" x14ac:dyDescent="0.25">
      <c r="B9" s="62"/>
      <c r="C9" s="44" t="str">
        <f ca="1">+'FOR-CSA-018'!C9</f>
        <v>Santiago de Cali, mayo 15 2025</v>
      </c>
      <c r="D9" s="66"/>
      <c r="E9" s="65"/>
      <c r="J9" s="63"/>
    </row>
    <row r="10" spans="2:10" ht="13" x14ac:dyDescent="0.3">
      <c r="B10" s="62"/>
      <c r="C10" s="64"/>
      <c r="J10" s="63"/>
    </row>
    <row r="11" spans="2:10" ht="13" x14ac:dyDescent="0.3">
      <c r="B11" s="62"/>
      <c r="C11" s="64" t="str">
        <f>+'FOR-CSA-018'!C12</f>
        <v>Señores : GYO MEDICAL IPS SAS</v>
      </c>
      <c r="J11" s="63"/>
    </row>
    <row r="12" spans="2:10" ht="13" x14ac:dyDescent="0.3">
      <c r="B12" s="62"/>
      <c r="C12" s="64" t="str">
        <f>+'FOR-CSA-018'!C13</f>
        <v>NIT: 900386591</v>
      </c>
      <c r="J12" s="63"/>
    </row>
    <row r="13" spans="2:10" x14ac:dyDescent="0.25">
      <c r="B13" s="62"/>
      <c r="J13" s="63"/>
    </row>
    <row r="14" spans="2:10" x14ac:dyDescent="0.25">
      <c r="B14" s="62"/>
      <c r="C14" s="44" t="s">
        <v>165</v>
      </c>
      <c r="J14" s="63"/>
    </row>
    <row r="15" spans="2:10" x14ac:dyDescent="0.25">
      <c r="B15" s="62"/>
      <c r="C15" s="67"/>
      <c r="J15" s="63"/>
    </row>
    <row r="16" spans="2:10" ht="13" x14ac:dyDescent="0.3">
      <c r="B16" s="62"/>
      <c r="C16" s="86"/>
      <c r="D16" s="65"/>
      <c r="H16" s="87" t="s">
        <v>142</v>
      </c>
      <c r="I16" s="87" t="s">
        <v>143</v>
      </c>
      <c r="J16" s="63"/>
    </row>
    <row r="17" spans="2:10" ht="13" x14ac:dyDescent="0.3">
      <c r="B17" s="62"/>
      <c r="C17" s="64" t="str">
        <f>+'FOR-CSA-018'!C17</f>
        <v>Con Corte al dia: 30/04/2025</v>
      </c>
      <c r="D17" s="64"/>
      <c r="E17" s="64"/>
      <c r="F17" s="64"/>
      <c r="H17" s="88">
        <f>+SUM(H18:H23)</f>
        <v>10</v>
      </c>
      <c r="I17" s="89">
        <f>+SUM(I18:I23)</f>
        <v>148739422</v>
      </c>
      <c r="J17" s="63"/>
    </row>
    <row r="18" spans="2:10" x14ac:dyDescent="0.25">
      <c r="B18" s="62"/>
      <c r="C18" s="44" t="s">
        <v>145</v>
      </c>
      <c r="H18" s="90">
        <f>+'FOR-CSA-018'!H19</f>
        <v>0</v>
      </c>
      <c r="I18" s="91">
        <f>+'FOR-CSA-018'!I19</f>
        <v>0</v>
      </c>
      <c r="J18" s="63"/>
    </row>
    <row r="19" spans="2:10" x14ac:dyDescent="0.25">
      <c r="B19" s="62"/>
      <c r="C19" s="44" t="s">
        <v>146</v>
      </c>
      <c r="H19" s="90">
        <f>+'FOR-CSA-018'!H20</f>
        <v>5</v>
      </c>
      <c r="I19" s="91">
        <f>+'FOR-CSA-018'!I20</f>
        <v>116412820</v>
      </c>
      <c r="J19" s="63"/>
    </row>
    <row r="20" spans="2:10" x14ac:dyDescent="0.25">
      <c r="B20" s="62"/>
      <c r="C20" s="44" t="s">
        <v>147</v>
      </c>
      <c r="H20" s="90">
        <f>+'FOR-CSA-018'!H21</f>
        <v>1</v>
      </c>
      <c r="I20" s="91">
        <f>+'FOR-CSA-018'!I21</f>
        <v>25354803</v>
      </c>
      <c r="J20" s="63"/>
    </row>
    <row r="21" spans="2:10" x14ac:dyDescent="0.25">
      <c r="B21" s="62"/>
      <c r="C21" s="44" t="s">
        <v>148</v>
      </c>
      <c r="H21" s="90">
        <f>+'FOR-CSA-018'!H22</f>
        <v>0</v>
      </c>
      <c r="I21" s="91">
        <f>+'FOR-CSA-018'!I22</f>
        <v>0</v>
      </c>
      <c r="J21" s="63"/>
    </row>
    <row r="22" spans="2:10" x14ac:dyDescent="0.25">
      <c r="B22" s="62"/>
      <c r="C22" s="44" t="s">
        <v>149</v>
      </c>
      <c r="H22" s="90">
        <f>+'FOR-CSA-018'!H23</f>
        <v>0</v>
      </c>
      <c r="I22" s="91">
        <f>+'FOR-CSA-018'!I23</f>
        <v>0</v>
      </c>
      <c r="J22" s="63"/>
    </row>
    <row r="23" spans="2:10" x14ac:dyDescent="0.25">
      <c r="B23" s="62"/>
      <c r="C23" s="44" t="s">
        <v>166</v>
      </c>
      <c r="H23" s="90">
        <f>+'FOR-CSA-018'!H24</f>
        <v>4</v>
      </c>
      <c r="I23" s="91">
        <f>+'FOR-CSA-018'!I24</f>
        <v>6971799</v>
      </c>
      <c r="J23" s="63"/>
    </row>
    <row r="24" spans="2:10" ht="13" x14ac:dyDescent="0.3">
      <c r="B24" s="62"/>
      <c r="C24" s="64" t="s">
        <v>167</v>
      </c>
      <c r="D24" s="64"/>
      <c r="E24" s="64"/>
      <c r="F24" s="64"/>
      <c r="H24" s="88">
        <f>SUM(H18:H23)</f>
        <v>10</v>
      </c>
      <c r="I24" s="89">
        <f>+SUBTOTAL(9,I18:I23)</f>
        <v>148739422</v>
      </c>
      <c r="J24" s="63"/>
    </row>
    <row r="25" spans="2:10" ht="13.5" thickBot="1" x14ac:dyDescent="0.35">
      <c r="B25" s="62"/>
      <c r="C25" s="64"/>
      <c r="D25" s="64"/>
      <c r="H25" s="92"/>
      <c r="I25" s="93"/>
      <c r="J25" s="63"/>
    </row>
    <row r="26" spans="2:10" ht="13.5" thickTop="1" x14ac:dyDescent="0.3">
      <c r="B26" s="62"/>
      <c r="C26" s="64"/>
      <c r="D26" s="64"/>
      <c r="H26" s="79"/>
      <c r="I26" s="73"/>
      <c r="J26" s="63"/>
    </row>
    <row r="27" spans="2:10" ht="13" x14ac:dyDescent="0.3">
      <c r="B27" s="62"/>
      <c r="C27" s="64"/>
      <c r="D27" s="64"/>
      <c r="H27" s="79"/>
      <c r="I27" s="73"/>
      <c r="J27" s="63"/>
    </row>
    <row r="28" spans="2:10" ht="13" x14ac:dyDescent="0.3">
      <c r="B28" s="62"/>
      <c r="C28" s="64"/>
      <c r="D28" s="64"/>
      <c r="H28" s="79"/>
      <c r="I28" s="73"/>
      <c r="J28" s="63"/>
    </row>
    <row r="29" spans="2:10" x14ac:dyDescent="0.25">
      <c r="B29" s="62"/>
      <c r="G29" s="79"/>
      <c r="H29" s="79"/>
      <c r="I29" s="79"/>
      <c r="J29" s="63"/>
    </row>
    <row r="30" spans="2:10" ht="13.5" thickBot="1" x14ac:dyDescent="0.35">
      <c r="B30" s="62"/>
      <c r="C30" s="80" t="str">
        <f>+'FOR-CSA-018'!C37</f>
        <v>Daniel Ospina</v>
      </c>
      <c r="D30" s="80"/>
      <c r="G30" s="80" t="str">
        <f>+'FOR-CSA-018'!H37</f>
        <v>Lizeth Ome G.</v>
      </c>
      <c r="H30" s="81"/>
      <c r="I30" s="79"/>
      <c r="J30" s="63"/>
    </row>
    <row r="31" spans="2:10" ht="13" x14ac:dyDescent="0.3">
      <c r="B31" s="62"/>
      <c r="C31" s="82" t="str">
        <f>+'FOR-CSA-018'!C38</f>
        <v>Coordinador de Facturación</v>
      </c>
      <c r="D31" s="82"/>
      <c r="G31" s="82" t="str">
        <f>+'FOR-CSA-018'!H38</f>
        <v>Cartera - Cuentas Salud</v>
      </c>
      <c r="H31" s="79"/>
      <c r="I31" s="79"/>
      <c r="J31" s="63"/>
    </row>
    <row r="32" spans="2:10" ht="13" x14ac:dyDescent="0.3">
      <c r="B32" s="62"/>
      <c r="C32" s="82" t="str">
        <f>+'FOR-CSA-018'!C39</f>
        <v>Entidad</v>
      </c>
      <c r="D32" s="82"/>
      <c r="G32" s="82" t="str">
        <f>+'FOR-CSA-018'!H39</f>
        <v>EPS Comfenalco Valle.</v>
      </c>
      <c r="H32" s="79"/>
      <c r="I32" s="79"/>
      <c r="J32" s="63"/>
    </row>
    <row r="33" spans="2:10" ht="13" x14ac:dyDescent="0.3">
      <c r="B33" s="62"/>
      <c r="C33" s="82"/>
      <c r="D33" s="82"/>
      <c r="G33" s="82"/>
      <c r="H33" s="79"/>
      <c r="I33" s="79"/>
      <c r="J33" s="63"/>
    </row>
    <row r="34" spans="2:10" ht="13" x14ac:dyDescent="0.3">
      <c r="B34" s="62"/>
      <c r="C34" s="82"/>
      <c r="D34" s="82"/>
      <c r="G34" s="82"/>
      <c r="H34" s="79"/>
      <c r="I34" s="79"/>
      <c r="J34" s="63"/>
    </row>
    <row r="35" spans="2:10" ht="14" x14ac:dyDescent="0.25">
      <c r="B35" s="62"/>
      <c r="C35" s="110" t="s">
        <v>168</v>
      </c>
      <c r="D35" s="110"/>
      <c r="E35" s="110"/>
      <c r="F35" s="110"/>
      <c r="G35" s="110"/>
      <c r="H35" s="110"/>
      <c r="I35" s="110"/>
      <c r="J35" s="63"/>
    </row>
    <row r="36" spans="2:10" ht="13" x14ac:dyDescent="0.3">
      <c r="B36" s="62"/>
      <c r="C36" s="82"/>
      <c r="D36" s="82"/>
      <c r="G36" s="82"/>
      <c r="H36" s="79"/>
      <c r="I36" s="79"/>
      <c r="J36" s="63"/>
    </row>
    <row r="37" spans="2:10" ht="18.75" customHeight="1" thickBot="1" x14ac:dyDescent="0.3">
      <c r="B37" s="83"/>
      <c r="C37" s="84"/>
      <c r="D37" s="84"/>
      <c r="E37" s="84"/>
      <c r="F37" s="84"/>
      <c r="G37" s="81"/>
      <c r="H37" s="81"/>
      <c r="I37" s="81"/>
      <c r="J37" s="85"/>
    </row>
  </sheetData>
  <mergeCells count="4">
    <mergeCell ref="D2:I3"/>
    <mergeCell ref="J2:J3"/>
    <mergeCell ref="D5:I5"/>
    <mergeCell ref="C35:I35"/>
  </mergeCells>
  <pageMargins left="0.7" right="0.7" top="0.75" bottom="0.75" header="0.3" footer="0.3"/>
  <pageSetup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CADA FACT</vt:lpstr>
      <vt:lpstr>FOR-CSA-018</vt:lpstr>
      <vt:lpstr>CIRCULAR 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Neyla Lizeth Ome Guamanga</cp:lastModifiedBy>
  <dcterms:created xsi:type="dcterms:W3CDTF">2022-06-01T14:39:12Z</dcterms:created>
  <dcterms:modified xsi:type="dcterms:W3CDTF">2025-05-15T22:36:03Z</dcterms:modified>
</cp:coreProperties>
</file>